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8" windowWidth="14808" windowHeight="7356" activeTab="0"/>
  </bookViews>
  <sheets>
    <sheet name="Лист1" sheetId="1" r:id="rId1"/>
    <sheet name="ЗВО" sheetId="2" r:id="rId2"/>
    <sheet name="ПВО" sheetId="3" r:id="rId3"/>
    <sheet name="ЦВО" sheetId="4" r:id="rId4"/>
    <sheet name="КВО" sheetId="5" r:id="rId5"/>
    <sheet name="Общая" sheetId="6" r:id="rId6"/>
    <sheet name="Лист2" sheetId="7" r:id="rId7"/>
  </sheets>
  <externalReferences>
    <externalReference r:id="rId10"/>
  </externalReferences>
  <definedNames>
    <definedName name="_xlnm._FilterDatabase" localSheetId="1" hidden="1">'ЗВО'!$A$19:$C$19</definedName>
    <definedName name="_xlnm._FilterDatabase" localSheetId="4" hidden="1">'КВО'!$A$17:$C$17</definedName>
    <definedName name="_xlnm._FilterDatabase" localSheetId="0" hidden="1">'Лист1'!$A$6:$AZ$96</definedName>
    <definedName name="_xlnm._FilterDatabase" localSheetId="3" hidden="1">'ЦВО'!$A$17:$C$17</definedName>
  </definedNames>
  <calcPr fullCalcOnLoad="1"/>
</workbook>
</file>

<file path=xl/sharedStrings.xml><?xml version="1.0" encoding="utf-8"?>
<sst xmlns="http://schemas.openxmlformats.org/spreadsheetml/2006/main" count="488" uniqueCount="177">
  <si>
    <t>ОУ</t>
  </si>
  <si>
    <t>% учеников, у которых введен хотя бы один родитель</t>
  </si>
  <si>
    <t>Кол-во КТП</t>
  </si>
  <si>
    <t>Кол-во уроков в недельном расписании</t>
  </si>
  <si>
    <t>% выставлен-ных итоговых оценок</t>
  </si>
  <si>
    <t>% заполненного домашнего задания</t>
  </si>
  <si>
    <t>% заполненных тем уроков за проведенный период</t>
  </si>
  <si>
    <t>Кол-во учителей               по  ОШ 1</t>
  </si>
  <si>
    <t>Кол-во учеников  по ОШ 1</t>
  </si>
  <si>
    <t>Кол-во классов              по ОШ 1</t>
  </si>
  <si>
    <t>Наличие календарно-тематического планирования (КТП) для каждого педагога в частности</t>
  </si>
  <si>
    <t>Метод оценки</t>
  </si>
  <si>
    <t>Наличие сведений об оценках и посещаемости уроков за рассматриваемый период</t>
  </si>
  <si>
    <t>Наличие сведений о темах уроков, проведенных для обучающегося, и домашних заданиях за рассматриваемый период (%)</t>
  </si>
  <si>
    <t>Наличие сведений об оценках аттестации обучающихся за рассматриваемый период (%)</t>
  </si>
  <si>
    <t>№ п/п</t>
  </si>
  <si>
    <t>Посещаемость родителями электронного дневника</t>
  </si>
  <si>
    <t>Значение критериев (0-2)</t>
  </si>
  <si>
    <t>Кол-во учителей в ЭЖ</t>
  </si>
  <si>
    <t>Наличие информации об учителях, учащихся, родителях</t>
  </si>
  <si>
    <t>Значение критериев         (0-2)</t>
  </si>
  <si>
    <t>Кол-во учеников в ЭЖ</t>
  </si>
  <si>
    <t>Кол-во классов в ЭЖ</t>
  </si>
  <si>
    <t>Значение критериев (0-1)</t>
  </si>
  <si>
    <t>II. Актуальность информации  о ходе,  результатах текущего контроля успеваемости, промежуточной аттестации обучающегося и посещаемости уроков</t>
  </si>
  <si>
    <t>% обратившихся родителей</t>
  </si>
  <si>
    <t>Кол-во оценок</t>
  </si>
  <si>
    <t>Кол-во внешнего обращения к системе родителей</t>
  </si>
  <si>
    <t>III. Статистика посещений родителями (законными представителями) ЭД</t>
  </si>
  <si>
    <t>Значение критериев         (0-1)</t>
  </si>
  <si>
    <t>Кол-во родителей в ЭЖ</t>
  </si>
  <si>
    <t>Среднее кол-во оценок на 1 ученика за месяц по предмету</t>
  </si>
  <si>
    <t xml:space="preserve">Количество пропусков </t>
  </si>
  <si>
    <t>Итого (макс 8 баллов)</t>
  </si>
  <si>
    <t>Сумма баллов (макс 17 баллов)</t>
  </si>
  <si>
    <t>Кол-во пропусков</t>
  </si>
  <si>
    <t>Домашнее задание</t>
  </si>
  <si>
    <t>Темы уроков</t>
  </si>
  <si>
    <t>Итого              (макс 7 баллов)</t>
  </si>
  <si>
    <t>I. Актуальность информации об образовательной организации, педагогическом коллективе и обучающихся, содержании образовательного процесса</t>
  </si>
  <si>
    <t>Процент информационной наполняемости</t>
  </si>
  <si>
    <t>Процентная наполняемость</t>
  </si>
  <si>
    <t>64-35%</t>
  </si>
  <si>
    <t>34-20%</t>
  </si>
  <si>
    <t>19-0%</t>
  </si>
  <si>
    <t>ЗВО</t>
  </si>
  <si>
    <t>ПВО</t>
  </si>
  <si>
    <t>МБОУ Гимназия № 25</t>
  </si>
  <si>
    <t>МБОУ СОШ № 29</t>
  </si>
  <si>
    <t>МБОУ СОШ № 67</t>
  </si>
  <si>
    <t>МБОУ СОШ № 78</t>
  </si>
  <si>
    <t>МБОУ СОШ № 80</t>
  </si>
  <si>
    <t>МБОУ СОШ № 98</t>
  </si>
  <si>
    <t>Общее кол-во часов по тарификации</t>
  </si>
  <si>
    <t>% соотношение</t>
  </si>
  <si>
    <t>МБОУ СОШ № 19</t>
  </si>
  <si>
    <t>МБОУ Гимназия № 23</t>
  </si>
  <si>
    <t>МБОУ СОШ № 39</t>
  </si>
  <si>
    <t>МБОУ СОШ № 41</t>
  </si>
  <si>
    <t>МБОУ Гимназия № 54</t>
  </si>
  <si>
    <t>МБОУ СОШ № 55</t>
  </si>
  <si>
    <t>МБОУ СОШ № 89</t>
  </si>
  <si>
    <t>МБОУ Лицей № 90</t>
  </si>
  <si>
    <t>МОУ СОШ № 101</t>
  </si>
  <si>
    <t>МБОУ СОШ № 100</t>
  </si>
  <si>
    <t>МБОУ СОШ № 1</t>
  </si>
  <si>
    <t>МБОУ СОШ № 16</t>
  </si>
  <si>
    <t>МБОУ СОШ № 5</t>
  </si>
  <si>
    <t>МАОУ СОШ № 17</t>
  </si>
  <si>
    <t>МБОУ Гимназия № 18</t>
  </si>
  <si>
    <t>МБОУ СОШ № 45</t>
  </si>
  <si>
    <t>МБОУ СОШ № 50</t>
  </si>
  <si>
    <t>МБОУ СОШ № 63</t>
  </si>
  <si>
    <t>МБОУ Лицей № 64</t>
  </si>
  <si>
    <t>МБОУ СОШ № 66</t>
  </si>
  <si>
    <t>МБОУ СОШ № 65</t>
  </si>
  <si>
    <t>МБОУ СОШ № 68</t>
  </si>
  <si>
    <t>МАОУ СОШ № 71</t>
  </si>
  <si>
    <t>МБОУ Гимназия № 72</t>
  </si>
  <si>
    <t>МАОУ СОШ № 75</t>
  </si>
  <si>
    <t>МБОУ СОШ № 76</t>
  </si>
  <si>
    <t>МБОУ СОШ № 77</t>
  </si>
  <si>
    <t>МБОУ СОШ № 95</t>
  </si>
  <si>
    <t>МАОУ СОШ № 96</t>
  </si>
  <si>
    <t>МБОУ Гимназия № 33</t>
  </si>
  <si>
    <t>МБОУ СОШ № 38</t>
  </si>
  <si>
    <t>Округ</t>
  </si>
  <si>
    <t>декабрь 2014</t>
  </si>
  <si>
    <t>МБОУ лицей № 90</t>
  </si>
  <si>
    <t>МОУ Гимназия № 87</t>
  </si>
  <si>
    <t>МБОУ СОШ № 75</t>
  </si>
  <si>
    <t>МБОУ лицей № 64</t>
  </si>
  <si>
    <t>МБОУ гимназия № 18</t>
  </si>
  <si>
    <t>МБОУ гимназия № 72</t>
  </si>
  <si>
    <t>МБОУ СОШ № 17</t>
  </si>
  <si>
    <t xml:space="preserve"> </t>
  </si>
  <si>
    <t>МБОУ СОШ № 8</t>
  </si>
  <si>
    <t>МБОУ СОШ № 10</t>
  </si>
  <si>
    <t>МБОУ Лицей № 12</t>
  </si>
  <si>
    <t>МБОУ СОШ № 2</t>
  </si>
  <si>
    <t>МБОУ СОШ № 22</t>
  </si>
  <si>
    <t>МБОУ Гимназия № 3</t>
  </si>
  <si>
    <t>МБОУ СОШ № 32</t>
  </si>
  <si>
    <t>МБОУ СОШ № 34</t>
  </si>
  <si>
    <t>МБОУ Гимназия № 36</t>
  </si>
  <si>
    <t>МБОУ Лицей № 4</t>
  </si>
  <si>
    <t>МБОУ СОШ № 43</t>
  </si>
  <si>
    <t>МБОУ СОШ № 47</t>
  </si>
  <si>
    <t>МБОУ Лицей № 48</t>
  </si>
  <si>
    <t>МБОУ СОШ № 51</t>
  </si>
  <si>
    <t>МБОУ СОШ № 6</t>
  </si>
  <si>
    <t>МБОУ Гимназия № 92</t>
  </si>
  <si>
    <t>МБОУ СОШ № 14</t>
  </si>
  <si>
    <t>МБОУ СОШ № 24</t>
  </si>
  <si>
    <t>МБОУ СОШ № 37</t>
  </si>
  <si>
    <t>МБОУ Гимназия № 40</t>
  </si>
  <si>
    <t>МБОУ Гимназия № 44</t>
  </si>
  <si>
    <t>МБОУ СОШ № 46</t>
  </si>
  <si>
    <t>МБОУ СОШ № 52</t>
  </si>
  <si>
    <t>МБОУ СОШ № 53</t>
  </si>
  <si>
    <t>МБОУ СОШ № 57</t>
  </si>
  <si>
    <t>МБОУ СОШ № 60</t>
  </si>
  <si>
    <t>МБОУ СОШ № 61</t>
  </si>
  <si>
    <t>МБОУ Гимназия № 69</t>
  </si>
  <si>
    <t>МБОУ ООШ № 7</t>
  </si>
  <si>
    <t>МБОУ СОШ № 70</t>
  </si>
  <si>
    <t>МБОУ СОШ № 73</t>
  </si>
  <si>
    <t>МБОУ СОШ № 74</t>
  </si>
  <si>
    <t>МБОУ ООШ № 81</t>
  </si>
  <si>
    <t>МБОУ Гимназия № 82</t>
  </si>
  <si>
    <t>МБОУ СОШ № 83</t>
  </si>
  <si>
    <t>МАОУ СОШ № 84</t>
  </si>
  <si>
    <t>МБОУ СОШ № 85</t>
  </si>
  <si>
    <t>МБОУ Гимназия № 88</t>
  </si>
  <si>
    <t>МБОУ СОШ № 35</t>
  </si>
  <si>
    <t>ЦВО</t>
  </si>
  <si>
    <t>МБОУ СОШ № 93</t>
  </si>
  <si>
    <t xml:space="preserve">МБОУ лицей № 4 </t>
  </si>
  <si>
    <t>МБОУ гимназия № 36</t>
  </si>
  <si>
    <t>МБОУ лицей № 12</t>
  </si>
  <si>
    <t>МБОУ гимназия № 92</t>
  </si>
  <si>
    <t>МБОУ лицей № 48</t>
  </si>
  <si>
    <t>МБОУ гимназия № 3</t>
  </si>
  <si>
    <t>КВО</t>
  </si>
  <si>
    <t>МАОУ СОШ № 58</t>
  </si>
  <si>
    <t>МБОУ гимназия № 82</t>
  </si>
  <si>
    <t>МБОУ гимназия № 69</t>
  </si>
  <si>
    <t>МБОУ гимназия № 44</t>
  </si>
  <si>
    <t>МБОУ гимназия № 88</t>
  </si>
  <si>
    <t>МБОУ СОШ № 20</t>
  </si>
  <si>
    <t>МБОУ СОШ №49</t>
  </si>
  <si>
    <t>МБОУ СОШ № 86</t>
  </si>
  <si>
    <t>МБОУ гимназия № 40</t>
  </si>
  <si>
    <t>Общеобразовательные организации</t>
  </si>
  <si>
    <t>Есть доступ к эл.журналу</t>
  </si>
  <si>
    <t>Отсутствует доступ к эл.журналу</t>
  </si>
  <si>
    <t>МБОУ СОШ № 30</t>
  </si>
  <si>
    <t>Наименование ОО</t>
  </si>
  <si>
    <t xml:space="preserve">Процент наполненности </t>
  </si>
  <si>
    <t>Таблица мониторинга электронных журналов и дневников на апрель 2015 г.</t>
  </si>
  <si>
    <t>МБОУ СОШ № 11</t>
  </si>
  <si>
    <t>МБОУ СОШ № 31</t>
  </si>
  <si>
    <t>МБОУ СОШ № 42</t>
  </si>
  <si>
    <t>МБОУ СОШ № 49</t>
  </si>
  <si>
    <t>МБОУ СОШ № 58</t>
  </si>
  <si>
    <t>МАОУ СОШ № 62</t>
  </si>
  <si>
    <t>МБОУ ООШ № 79</t>
  </si>
  <si>
    <t>МБОУ НОШ № 94</t>
  </si>
  <si>
    <t>МБОУ О(С)ОШ № 3</t>
  </si>
  <si>
    <t>з</t>
  </si>
  <si>
    <t>ц</t>
  </si>
  <si>
    <t>к</t>
  </si>
  <si>
    <t>п</t>
  </si>
  <si>
    <t>от 99-65%</t>
  </si>
  <si>
    <t>март 2015</t>
  </si>
  <si>
    <t>99-65%</t>
  </si>
  <si>
    <t>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</si>
</sst>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##"/>
    <numFmt numFmtId="165" formatCode="0.0%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&quot;р.&quot;"/>
    <numFmt numFmtId="175" formatCode="[$-FC19]d\ mmmm\ yyyy\ &quot;г.&quot;"/>
    <numFmt numFmtId="176" formatCode="0.0"/>
    <numFmt numFmtId="177" formatCode="000000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12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 Cyr"/>
      <family val="0"/>
    </font>
    <font>
      <sz val="14"/>
      <color indexed="8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Arial Unicode MS"/>
      <family val="2"/>
    </font>
    <font>
      <sz val="11"/>
      <color indexed="9"/>
      <name val="Calibri"/>
      <family val="2"/>
    </font>
    <font>
      <sz val="12"/>
      <color indexed="9"/>
      <name val="Times New Roman"/>
      <family val="2"/>
    </font>
    <font>
      <sz val="11"/>
      <color indexed="62"/>
      <name val="Calibri"/>
      <family val="2"/>
    </font>
    <font>
      <sz val="12"/>
      <color indexed="62"/>
      <name val="Times New Roman"/>
      <family val="2"/>
    </font>
    <font>
      <b/>
      <sz val="11"/>
      <color indexed="63"/>
      <name val="Calibri"/>
      <family val="2"/>
    </font>
    <font>
      <b/>
      <sz val="12"/>
      <color indexed="63"/>
      <name val="Times New Roman"/>
      <family val="2"/>
    </font>
    <font>
      <b/>
      <sz val="11"/>
      <color indexed="52"/>
      <name val="Calibri"/>
      <family val="2"/>
    </font>
    <font>
      <b/>
      <sz val="12"/>
      <color indexed="52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1"/>
      <color indexed="9"/>
      <name val="Calibri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1"/>
      <color indexed="23"/>
      <name val="Calibri"/>
      <family val="2"/>
    </font>
    <font>
      <i/>
      <sz val="12"/>
      <color indexed="23"/>
      <name val="Times New Roman"/>
      <family val="2"/>
    </font>
    <font>
      <sz val="11"/>
      <color indexed="52"/>
      <name val="Calibri"/>
      <family val="2"/>
    </font>
    <font>
      <sz val="12"/>
      <color indexed="52"/>
      <name val="Times New Roman"/>
      <family val="2"/>
    </font>
    <font>
      <sz val="11"/>
      <color indexed="10"/>
      <name val="Calibri"/>
      <family val="2"/>
    </font>
    <font>
      <sz val="12"/>
      <color indexed="10"/>
      <name val="Times New Roman"/>
      <family val="2"/>
    </font>
    <font>
      <sz val="11"/>
      <color indexed="17"/>
      <name val="Calibri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0.5"/>
      <color indexed="8"/>
      <name val="Arial"/>
      <family val="2"/>
    </font>
    <font>
      <sz val="7.75"/>
      <color indexed="8"/>
      <name val="Calibri"/>
      <family val="2"/>
    </font>
    <font>
      <sz val="6.5"/>
      <color indexed="8"/>
      <name val="Calibri"/>
      <family val="2"/>
    </font>
    <font>
      <b/>
      <sz val="12"/>
      <color indexed="8"/>
      <name val="Calibri"/>
      <family val="2"/>
    </font>
    <font>
      <sz val="9.2"/>
      <color indexed="8"/>
      <name val="Calibri"/>
      <family val="2"/>
    </font>
    <font>
      <sz val="8"/>
      <color indexed="8"/>
      <name val="Calibri"/>
      <family val="2"/>
    </font>
    <font>
      <sz val="7.35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sz val="12"/>
      <color theme="0"/>
      <name val="Times New Roman"/>
      <family val="2"/>
    </font>
    <font>
      <sz val="11"/>
      <color rgb="FF3F3F76"/>
      <name val="Calibri"/>
      <family val="2"/>
    </font>
    <font>
      <sz val="12"/>
      <color rgb="FF3F3F76"/>
      <name val="Times New Roman"/>
      <family val="2"/>
    </font>
    <font>
      <b/>
      <sz val="11"/>
      <color rgb="FF3F3F3F"/>
      <name val="Calibri"/>
      <family val="2"/>
    </font>
    <font>
      <b/>
      <sz val="12"/>
      <color rgb="FF3F3F3F"/>
      <name val="Times New Roman"/>
      <family val="2"/>
    </font>
    <font>
      <b/>
      <sz val="11"/>
      <color rgb="FFFA7D00"/>
      <name val="Calibri"/>
      <family val="2"/>
    </font>
    <font>
      <b/>
      <sz val="12"/>
      <color rgb="FFFA7D00"/>
      <name val="Times New Roman"/>
      <family val="2"/>
    </font>
    <font>
      <b/>
      <sz val="15"/>
      <color theme="3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2"/>
    </font>
    <font>
      <b/>
      <sz val="11"/>
      <color theme="0"/>
      <name val="Calibri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Times New Roman"/>
      <family val="2"/>
    </font>
    <font>
      <sz val="11"/>
      <color rgb="FF9C0006"/>
      <name val="Calibri"/>
      <family val="2"/>
    </font>
    <font>
      <sz val="12"/>
      <color rgb="FF9C0006"/>
      <name val="Times New Roman"/>
      <family val="2"/>
    </font>
    <font>
      <i/>
      <sz val="11"/>
      <color rgb="FF7F7F7F"/>
      <name val="Calibri"/>
      <family val="2"/>
    </font>
    <font>
      <i/>
      <sz val="12"/>
      <color rgb="FF7F7F7F"/>
      <name val="Times New Roman"/>
      <family val="2"/>
    </font>
    <font>
      <sz val="11"/>
      <color rgb="FFFA7D00"/>
      <name val="Calibri"/>
      <family val="2"/>
    </font>
    <font>
      <sz val="12"/>
      <color rgb="FFFA7D00"/>
      <name val="Times New Roman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2"/>
    </font>
    <font>
      <sz val="11"/>
      <color rgb="FF006100"/>
      <name val="Calibri"/>
      <family val="2"/>
    </font>
    <font>
      <sz val="12"/>
      <color rgb="FF006100"/>
      <name val="Times New Roman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 style="thin">
        <color rgb="FF808080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0" fillId="2" borderId="0" applyNumberFormat="0" applyBorder="0" applyAlignment="0" applyProtection="0"/>
    <xf numFmtId="0" fontId="0" fillId="3" borderId="0" applyNumberFormat="0" applyBorder="0" applyAlignment="0" applyProtection="0"/>
    <xf numFmtId="0" fontId="70" fillId="3" borderId="0" applyNumberFormat="0" applyBorder="0" applyAlignment="0" applyProtection="0"/>
    <xf numFmtId="0" fontId="0" fillId="4" borderId="0" applyNumberFormat="0" applyBorder="0" applyAlignment="0" applyProtection="0"/>
    <xf numFmtId="0" fontId="70" fillId="4" borderId="0" applyNumberFormat="0" applyBorder="0" applyAlignment="0" applyProtection="0"/>
    <xf numFmtId="0" fontId="0" fillId="5" borderId="0" applyNumberFormat="0" applyBorder="0" applyAlignment="0" applyProtection="0"/>
    <xf numFmtId="0" fontId="70" fillId="5" borderId="0" applyNumberFormat="0" applyBorder="0" applyAlignment="0" applyProtection="0"/>
    <xf numFmtId="0" fontId="0" fillId="6" borderId="0" applyNumberFormat="0" applyBorder="0" applyAlignment="0" applyProtection="0"/>
    <xf numFmtId="0" fontId="70" fillId="6" borderId="0" applyNumberFormat="0" applyBorder="0" applyAlignment="0" applyProtection="0"/>
    <xf numFmtId="0" fontId="0" fillId="7" borderId="0" applyNumberFormat="0" applyBorder="0" applyAlignment="0" applyProtection="0"/>
    <xf numFmtId="0" fontId="70" fillId="7" borderId="0" applyNumberFormat="0" applyBorder="0" applyAlignment="0" applyProtection="0"/>
    <xf numFmtId="0" fontId="0" fillId="8" borderId="0" applyNumberFormat="0" applyBorder="0" applyAlignment="0" applyProtection="0"/>
    <xf numFmtId="0" fontId="70" fillId="8" borderId="0" applyNumberFormat="0" applyBorder="0" applyAlignment="0" applyProtection="0"/>
    <xf numFmtId="0" fontId="0" fillId="9" borderId="0" applyNumberFormat="0" applyBorder="0" applyAlignment="0" applyProtection="0"/>
    <xf numFmtId="0" fontId="70" fillId="9" borderId="0" applyNumberFormat="0" applyBorder="0" applyAlignment="0" applyProtection="0"/>
    <xf numFmtId="0" fontId="0" fillId="10" borderId="0" applyNumberFormat="0" applyBorder="0" applyAlignment="0" applyProtection="0"/>
    <xf numFmtId="0" fontId="70" fillId="10" borderId="0" applyNumberFormat="0" applyBorder="0" applyAlignment="0" applyProtection="0"/>
    <xf numFmtId="0" fontId="0" fillId="11" borderId="0" applyNumberFormat="0" applyBorder="0" applyAlignment="0" applyProtection="0"/>
    <xf numFmtId="0" fontId="70" fillId="11" borderId="0" applyNumberFormat="0" applyBorder="0" applyAlignment="0" applyProtection="0"/>
    <xf numFmtId="0" fontId="0" fillId="12" borderId="0" applyNumberFormat="0" applyBorder="0" applyAlignment="0" applyProtection="0"/>
    <xf numFmtId="0" fontId="7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2" fillId="14" borderId="0" applyNumberFormat="0" applyBorder="0" applyAlignment="0" applyProtection="0"/>
    <xf numFmtId="0" fontId="71" fillId="15" borderId="0" applyNumberFormat="0" applyBorder="0" applyAlignment="0" applyProtection="0"/>
    <xf numFmtId="0" fontId="72" fillId="15" borderId="0" applyNumberFormat="0" applyBorder="0" applyAlignment="0" applyProtection="0"/>
    <xf numFmtId="0" fontId="71" fillId="16" borderId="0" applyNumberFormat="0" applyBorder="0" applyAlignment="0" applyProtection="0"/>
    <xf numFmtId="0" fontId="72" fillId="16" borderId="0" applyNumberFormat="0" applyBorder="0" applyAlignment="0" applyProtection="0"/>
    <xf numFmtId="0" fontId="71" fillId="17" borderId="0" applyNumberFormat="0" applyBorder="0" applyAlignment="0" applyProtection="0"/>
    <xf numFmtId="0" fontId="72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0" borderId="0" applyNumberFormat="0" applyBorder="0" applyAlignment="0" applyProtection="0"/>
    <xf numFmtId="0" fontId="71" fillId="21" borderId="0" applyNumberFormat="0" applyBorder="0" applyAlignment="0" applyProtection="0"/>
    <xf numFmtId="0" fontId="72" fillId="21" borderId="0" applyNumberFormat="0" applyBorder="0" applyAlignment="0" applyProtection="0"/>
    <xf numFmtId="0" fontId="71" fillId="22" borderId="0" applyNumberFormat="0" applyBorder="0" applyAlignment="0" applyProtection="0"/>
    <xf numFmtId="0" fontId="72" fillId="22" borderId="0" applyNumberFormat="0" applyBorder="0" applyAlignment="0" applyProtection="0"/>
    <xf numFmtId="0" fontId="71" fillId="23" borderId="0" applyNumberFormat="0" applyBorder="0" applyAlignment="0" applyProtection="0"/>
    <xf numFmtId="0" fontId="72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78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4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29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22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0" fontId="70" fillId="31" borderId="8" applyNumberFormat="0" applyFont="0" applyAlignment="0" applyProtection="0"/>
    <xf numFmtId="9" fontId="1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0" fillId="32" borderId="0" applyNumberFormat="0" applyBorder="0" applyAlignment="0" applyProtection="0"/>
    <xf numFmtId="0" fontId="101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96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164" fontId="9" fillId="0" borderId="0" xfId="96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 horizontal="center" vertical="center"/>
    </xf>
    <xf numFmtId="0" fontId="16" fillId="0" borderId="0" xfId="97" applyFont="1" applyBorder="1" applyAlignment="1">
      <alignment horizontal="center" vertical="center"/>
      <protection/>
    </xf>
    <xf numFmtId="1" fontId="10" fillId="0" borderId="0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1" fontId="10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9" fontId="17" fillId="0" borderId="0" xfId="0" applyNumberFormat="1" applyFont="1" applyFill="1" applyBorder="1" applyAlignment="1">
      <alignment horizontal="center" vertical="center"/>
    </xf>
    <xf numFmtId="9" fontId="18" fillId="0" borderId="0" xfId="0" applyNumberFormat="1" applyFont="1" applyFill="1" applyBorder="1" applyAlignment="1">
      <alignment horizontal="center" vertical="center"/>
    </xf>
    <xf numFmtId="9" fontId="17" fillId="0" borderId="0" xfId="0" applyNumberFormat="1" applyFont="1" applyBorder="1" applyAlignment="1">
      <alignment horizontal="center" vertical="center"/>
    </xf>
    <xf numFmtId="9" fontId="17" fillId="0" borderId="0" xfId="96" applyNumberFormat="1" applyFont="1" applyFill="1" applyBorder="1" applyAlignment="1" applyProtection="1">
      <alignment horizontal="center" vertical="center" wrapText="1"/>
      <protection/>
    </xf>
    <xf numFmtId="9" fontId="18" fillId="0" borderId="0" xfId="0" applyNumberFormat="1" applyFont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9" fillId="0" borderId="10" xfId="96" applyNumberFormat="1" applyFont="1" applyFill="1" applyBorder="1" applyAlignment="1" applyProtection="1">
      <alignment horizontal="center" vertical="center" wrapText="1"/>
      <protection/>
    </xf>
    <xf numFmtId="3" fontId="9" fillId="0" borderId="10" xfId="96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 wrapText="1"/>
      <protection/>
    </xf>
    <xf numFmtId="1" fontId="10" fillId="0" borderId="0" xfId="0" applyNumberFormat="1" applyFont="1" applyBorder="1" applyAlignment="1">
      <alignment horizontal="center" vertical="center"/>
    </xf>
    <xf numFmtId="1" fontId="9" fillId="0" borderId="0" xfId="96" applyNumberFormat="1" applyFont="1" applyFill="1" applyBorder="1" applyAlignment="1" applyProtection="1">
      <alignment horizontal="center" vertical="center" wrapText="1"/>
      <protection/>
    </xf>
    <xf numFmtId="0" fontId="16" fillId="0" borderId="0" xfId="98" applyFont="1" applyBorder="1" applyAlignment="1">
      <alignment horizontal="center" vertical="center"/>
      <protection/>
    </xf>
    <xf numFmtId="1" fontId="9" fillId="0" borderId="13" xfId="96" applyNumberFormat="1" applyFont="1" applyFill="1" applyBorder="1" applyAlignment="1" applyProtection="1">
      <alignment horizontal="center" vertical="center" wrapText="1"/>
      <protection/>
    </xf>
    <xf numFmtId="3" fontId="9" fillId="0" borderId="13" xfId="96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3" fontId="9" fillId="0" borderId="0" xfId="96" applyNumberFormat="1" applyFont="1" applyFill="1" applyBorder="1" applyAlignment="1" applyProtection="1">
      <alignment horizontal="center" vertical="center" wrapText="1"/>
      <protection/>
    </xf>
    <xf numFmtId="0" fontId="10" fillId="0" borderId="0" xfId="96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102" fillId="0" borderId="0" xfId="0" applyFont="1" applyBorder="1" applyAlignment="1">
      <alignment horizontal="center" vertical="center"/>
    </xf>
    <xf numFmtId="164" fontId="10" fillId="0" borderId="0" xfId="96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>
      <alignment horizontal="center" vertical="center"/>
    </xf>
    <xf numFmtId="0" fontId="24" fillId="0" borderId="0" xfId="98" applyFont="1" applyFill="1" applyBorder="1" applyAlignment="1">
      <alignment horizontal="center" vertical="center"/>
      <protection/>
    </xf>
    <xf numFmtId="0" fontId="16" fillId="0" borderId="10" xfId="98" applyFont="1" applyFill="1" applyBorder="1" applyAlignment="1">
      <alignment horizontal="center" vertical="center" wrapText="1"/>
      <protection/>
    </xf>
    <xf numFmtId="0" fontId="16" fillId="0" borderId="0" xfId="9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Font="1" applyBorder="1" applyAlignment="1">
      <alignment horizontal="center" vertical="center"/>
    </xf>
    <xf numFmtId="0" fontId="16" fillId="0" borderId="14" xfId="98" applyFont="1" applyFill="1" applyBorder="1" applyAlignment="1">
      <alignment horizontal="center" vertical="center" wrapText="1"/>
      <protection/>
    </xf>
    <xf numFmtId="0" fontId="23" fillId="0" borderId="13" xfId="0" applyFont="1" applyBorder="1" applyAlignment="1">
      <alignment horizontal="center" vertical="center"/>
    </xf>
    <xf numFmtId="0" fontId="16" fillId="0" borderId="13" xfId="98" applyFont="1" applyFill="1" applyBorder="1" applyAlignment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34" borderId="14" xfId="0" applyNumberFormat="1" applyFont="1" applyFill="1" applyBorder="1" applyAlignment="1" applyProtection="1">
      <alignment horizontal="center" vertical="center" wrapText="1"/>
      <protection/>
    </xf>
    <xf numFmtId="0" fontId="7" fillId="35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7" fillId="36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center" vertical="center" wrapText="1"/>
      <protection/>
    </xf>
    <xf numFmtId="0" fontId="7" fillId="35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36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10" fillId="0" borderId="10" xfId="96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10" xfId="98" applyFont="1" applyBorder="1" applyAlignment="1">
      <alignment horizontal="center" vertical="center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9" fontId="21" fillId="0" borderId="0" xfId="0" applyNumberFormat="1" applyFont="1" applyAlignment="1">
      <alignment horizontal="center" vertical="center"/>
    </xf>
    <xf numFmtId="9" fontId="20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03" fillId="0" borderId="10" xfId="0" applyFont="1" applyBorder="1" applyAlignment="1">
      <alignment horizontal="center" vertical="center"/>
    </xf>
    <xf numFmtId="1" fontId="16" fillId="0" borderId="10" xfId="90" applyNumberFormat="1" applyFont="1" applyFill="1" applyBorder="1" applyAlignment="1">
      <alignment horizontal="center" wrapText="1"/>
      <protection/>
    </xf>
    <xf numFmtId="1" fontId="11" fillId="0" borderId="10" xfId="90" applyNumberFormat="1" applyFont="1" applyFill="1" applyBorder="1" applyAlignment="1">
      <alignment horizont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0" xfId="0" applyNumberFormat="1" applyFont="1" applyFill="1" applyBorder="1" applyAlignment="1">
      <alignment horizontal="center" vertical="center"/>
    </xf>
    <xf numFmtId="0" fontId="16" fillId="0" borderId="0" xfId="99" applyFont="1" applyBorder="1" applyAlignment="1">
      <alignment vertical="center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6" fillId="0" borderId="15" xfId="99" applyFont="1" applyBorder="1" applyAlignment="1">
      <alignment vertical="center"/>
      <protection/>
    </xf>
    <xf numFmtId="0" fontId="103" fillId="0" borderId="0" xfId="0" applyFont="1" applyBorder="1" applyAlignment="1">
      <alignment horizontal="center" vertical="center"/>
    </xf>
    <xf numFmtId="0" fontId="103" fillId="0" borderId="0" xfId="0" applyFont="1" applyFill="1" applyBorder="1" applyAlignment="1">
      <alignment horizontal="center" vertical="center"/>
    </xf>
    <xf numFmtId="0" fontId="10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103" fillId="0" borderId="10" xfId="0" applyFont="1" applyBorder="1" applyAlignment="1">
      <alignment/>
    </xf>
    <xf numFmtId="0" fontId="16" fillId="0" borderId="10" xfId="0" applyNumberFormat="1" applyFont="1" applyFill="1" applyBorder="1" applyAlignment="1">
      <alignment horizontal="left" wrapText="1"/>
    </xf>
    <xf numFmtId="9" fontId="0" fillId="0" borderId="0" xfId="0" applyNumberFormat="1" applyAlignment="1">
      <alignment/>
    </xf>
    <xf numFmtId="9" fontId="1" fillId="0" borderId="0" xfId="0" applyNumberFormat="1" applyFont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0" fontId="104" fillId="0" borderId="0" xfId="0" applyFont="1" applyAlignment="1">
      <alignment/>
    </xf>
    <xf numFmtId="0" fontId="104" fillId="0" borderId="0" xfId="0" applyFont="1" applyAlignment="1">
      <alignment horizontal="center" vertical="center"/>
    </xf>
    <xf numFmtId="0" fontId="104" fillId="0" borderId="0" xfId="0" applyFont="1" applyFill="1" applyAlignment="1">
      <alignment horizontal="center" vertical="center"/>
    </xf>
    <xf numFmtId="0" fontId="104" fillId="0" borderId="0" xfId="0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103" fillId="0" borderId="14" xfId="0" applyFont="1" applyBorder="1" applyAlignment="1">
      <alignment/>
    </xf>
    <xf numFmtId="49" fontId="0" fillId="0" borderId="0" xfId="0" applyNumberFormat="1" applyAlignment="1">
      <alignment horizontal="center" wrapText="1"/>
    </xf>
    <xf numFmtId="0" fontId="10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6" fillId="0" borderId="0" xfId="0" applyFont="1" applyBorder="1" applyAlignment="1">
      <alignment/>
    </xf>
    <xf numFmtId="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03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70" fillId="0" borderId="10" xfId="0" applyFont="1" applyFill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9" fontId="26" fillId="0" borderId="10" xfId="0" applyNumberFormat="1" applyFont="1" applyBorder="1" applyAlignment="1">
      <alignment horizontal="center" vertical="center"/>
    </xf>
    <xf numFmtId="0" fontId="86" fillId="0" borderId="0" xfId="0" applyFont="1" applyBorder="1" applyAlignment="1">
      <alignment vertical="center" wrapText="1"/>
    </xf>
    <xf numFmtId="9" fontId="86" fillId="0" borderId="0" xfId="0" applyNumberFormat="1" applyFont="1" applyBorder="1" applyAlignment="1">
      <alignment vertical="center" wrapText="1"/>
    </xf>
    <xf numFmtId="9" fontId="0" fillId="0" borderId="0" xfId="0" applyNumberFormat="1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103" fillId="0" borderId="10" xfId="0" applyFont="1" applyBorder="1" applyAlignment="1">
      <alignment/>
    </xf>
    <xf numFmtId="1" fontId="16" fillId="0" borderId="10" xfId="90" applyNumberFormat="1" applyFont="1" applyFill="1" applyBorder="1" applyAlignment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0" xfId="96" applyFont="1" applyFill="1" applyBorder="1" applyAlignment="1" applyProtection="1">
      <alignment horizontal="center" vertical="center"/>
      <protection/>
    </xf>
    <xf numFmtId="1" fontId="11" fillId="0" borderId="10" xfId="90" applyNumberFormat="1" applyFont="1" applyFill="1" applyBorder="1" applyAlignment="1">
      <alignment horizontal="center"/>
      <protection/>
    </xf>
    <xf numFmtId="1" fontId="16" fillId="0" borderId="10" xfId="90" applyNumberFormat="1" applyFont="1" applyBorder="1" applyAlignment="1">
      <alignment horizontal="center" vertical="center"/>
      <protection/>
    </xf>
    <xf numFmtId="9" fontId="0" fillId="0" borderId="0" xfId="0" applyNumberFormat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1" fontId="9" fillId="0" borderId="10" xfId="0" applyNumberFormat="1" applyFont="1" applyFill="1" applyBorder="1" applyAlignment="1" applyProtection="1">
      <alignment horizontal="center" vertical="center"/>
      <protection/>
    </xf>
    <xf numFmtId="1" fontId="9" fillId="0" borderId="10" xfId="96" applyNumberFormat="1" applyFont="1" applyFill="1" applyBorder="1" applyAlignment="1" applyProtection="1">
      <alignment horizontal="center" vertical="center"/>
      <protection/>
    </xf>
    <xf numFmtId="3" fontId="9" fillId="0" borderId="10" xfId="9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3" fillId="0" borderId="10" xfId="0" applyFont="1" applyBorder="1" applyAlignment="1">
      <alignment horizontal="left" vertical="center"/>
    </xf>
    <xf numFmtId="0" fontId="27" fillId="0" borderId="10" xfId="94" applyNumberFormat="1" applyFont="1" applyFill="1" applyBorder="1" applyAlignment="1">
      <alignment horizontal="left" wrapText="1"/>
      <protection/>
    </xf>
    <xf numFmtId="0" fontId="27" fillId="0" borderId="10" xfId="94" applyFont="1" applyFill="1" applyBorder="1">
      <alignment/>
      <protection/>
    </xf>
    <xf numFmtId="0" fontId="10" fillId="0" borderId="14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0" fontId="10" fillId="0" borderId="14" xfId="96" applyFont="1" applyFill="1" applyBorder="1" applyAlignment="1" applyProtection="1">
      <alignment horizontal="center" vertical="center" wrapText="1"/>
      <protection/>
    </xf>
    <xf numFmtId="1" fontId="10" fillId="0" borderId="14" xfId="0" applyNumberFormat="1" applyFont="1" applyBorder="1" applyAlignment="1">
      <alignment horizontal="center" vertical="center"/>
    </xf>
    <xf numFmtId="165" fontId="9" fillId="0" borderId="14" xfId="0" applyNumberFormat="1" applyFont="1" applyFill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/>
    </xf>
    <xf numFmtId="0" fontId="16" fillId="0" borderId="10" xfId="99" applyFont="1" applyBorder="1" applyAlignment="1">
      <alignment horizontal="center" vertical="center"/>
      <protection/>
    </xf>
    <xf numFmtId="0" fontId="105" fillId="0" borderId="10" xfId="0" applyFont="1" applyBorder="1" applyAlignment="1">
      <alignment/>
    </xf>
    <xf numFmtId="0" fontId="86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wrapText="1"/>
    </xf>
    <xf numFmtId="0" fontId="16" fillId="0" borderId="0" xfId="99" applyFont="1" applyBorder="1" applyAlignment="1">
      <alignment horizontal="left" vertical="center"/>
      <protection/>
    </xf>
    <xf numFmtId="0" fontId="0" fillId="0" borderId="10" xfId="0" applyFill="1" applyBorder="1" applyAlignment="1">
      <alignment horizont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28" fillId="0" borderId="25" xfId="0" applyNumberFormat="1" applyFont="1" applyBorder="1" applyAlignment="1">
      <alignment horizontal="left" wrapText="1"/>
    </xf>
    <xf numFmtId="0" fontId="6" fillId="0" borderId="14" xfId="0" applyFont="1" applyBorder="1" applyAlignment="1">
      <alignment/>
    </xf>
    <xf numFmtId="1" fontId="104" fillId="0" borderId="10" xfId="0" applyNumberFormat="1" applyFont="1" applyBorder="1" applyAlignment="1">
      <alignment horizontal="center"/>
    </xf>
    <xf numFmtId="1" fontId="104" fillId="0" borderId="10" xfId="0" applyNumberFormat="1" applyFont="1" applyBorder="1" applyAlignment="1">
      <alignment horizontal="center" vertical="center"/>
    </xf>
    <xf numFmtId="9" fontId="104" fillId="0" borderId="10" xfId="0" applyNumberFormat="1" applyFont="1" applyBorder="1" applyAlignment="1">
      <alignment horizontal="center" vertical="center"/>
    </xf>
    <xf numFmtId="0" fontId="104" fillId="0" borderId="10" xfId="0" applyFont="1" applyBorder="1" applyAlignment="1">
      <alignment horizontal="center" vertical="center"/>
    </xf>
    <xf numFmtId="0" fontId="104" fillId="0" borderId="10" xfId="0" applyFont="1" applyFill="1" applyBorder="1" applyAlignment="1">
      <alignment horizontal="center" vertical="center"/>
    </xf>
    <xf numFmtId="1" fontId="28" fillId="0" borderId="14" xfId="0" applyNumberFormat="1" applyFont="1" applyBorder="1" applyAlignment="1">
      <alignment horizont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>
      <alignment horizontal="center" vertical="center"/>
    </xf>
    <xf numFmtId="0" fontId="102" fillId="0" borderId="14" xfId="0" applyFont="1" applyBorder="1" applyAlignment="1">
      <alignment horizontal="center" vertical="center"/>
    </xf>
    <xf numFmtId="0" fontId="16" fillId="0" borderId="14" xfId="99" applyFont="1" applyBorder="1" applyAlignment="1">
      <alignment horizontal="center" vertical="center"/>
      <protection/>
    </xf>
    <xf numFmtId="10" fontId="9" fillId="0" borderId="14" xfId="0" applyNumberFormat="1" applyFont="1" applyBorder="1" applyAlignment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03" fillId="0" borderId="14" xfId="0" applyFont="1" applyBorder="1" applyAlignment="1">
      <alignment horizontal="center" vertical="center"/>
    </xf>
    <xf numFmtId="1" fontId="11" fillId="0" borderId="14" xfId="90" applyNumberFormat="1" applyFont="1" applyFill="1" applyBorder="1" applyAlignment="1">
      <alignment horizontal="center" wrapText="1"/>
      <protection/>
    </xf>
    <xf numFmtId="1" fontId="9" fillId="0" borderId="14" xfId="0" applyNumberFormat="1" applyFont="1" applyFill="1" applyBorder="1" applyAlignment="1" applyProtection="1">
      <alignment horizontal="center" vertical="center" wrapText="1"/>
      <protection/>
    </xf>
    <xf numFmtId="1" fontId="10" fillId="0" borderId="14" xfId="0" applyNumberFormat="1" applyFont="1" applyFill="1" applyBorder="1" applyAlignment="1">
      <alignment horizontal="center" vertical="center"/>
    </xf>
    <xf numFmtId="9" fontId="1" fillId="0" borderId="14" xfId="0" applyNumberFormat="1" applyFont="1" applyBorder="1" applyAlignment="1">
      <alignment horizontal="center" vertical="center"/>
    </xf>
    <xf numFmtId="0" fontId="104" fillId="0" borderId="14" xfId="0" applyFont="1" applyBorder="1" applyAlignment="1">
      <alignment horizontal="center" vertical="center"/>
    </xf>
    <xf numFmtId="0" fontId="19" fillId="0" borderId="20" xfId="0" applyNumberFormat="1" applyFont="1" applyFill="1" applyBorder="1" applyAlignment="1" applyProtection="1">
      <alignment horizontal="left" vertical="center" wrapText="1"/>
      <protection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>
      <alignment horizontal="center" vertical="center"/>
    </xf>
    <xf numFmtId="0" fontId="10" fillId="0" borderId="20" xfId="96" applyFont="1" applyFill="1" applyBorder="1" applyAlignment="1" applyProtection="1">
      <alignment horizontal="center" vertical="center" wrapText="1"/>
      <protection/>
    </xf>
    <xf numFmtId="164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16" fillId="0" borderId="20" xfId="99" applyFont="1" applyBorder="1" applyAlignment="1">
      <alignment vertical="center"/>
      <protection/>
    </xf>
    <xf numFmtId="0" fontId="103" fillId="0" borderId="20" xfId="0" applyFont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 applyProtection="1">
      <alignment horizontal="center" vertical="center" wrapText="1"/>
      <protection/>
    </xf>
    <xf numFmtId="1" fontId="10" fillId="0" borderId="20" xfId="0" applyNumberFormat="1" applyFont="1" applyBorder="1" applyAlignment="1">
      <alignment horizontal="center" vertical="center"/>
    </xf>
    <xf numFmtId="165" fontId="9" fillId="0" borderId="20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0" fontId="104" fillId="0" borderId="2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left"/>
    </xf>
    <xf numFmtId="0" fontId="0" fillId="0" borderId="0" xfId="0" applyNumberFormat="1" applyAlignment="1">
      <alignment horizontal="center" wrapText="1"/>
    </xf>
    <xf numFmtId="49" fontId="0" fillId="0" borderId="0" xfId="0" applyNumberFormat="1" applyAlignment="1">
      <alignment/>
    </xf>
    <xf numFmtId="49" fontId="28" fillId="0" borderId="10" xfId="0" applyNumberFormat="1" applyFont="1" applyBorder="1" applyAlignment="1">
      <alignment horizontal="left" wrapText="1"/>
    </xf>
    <xf numFmtId="0" fontId="25" fillId="0" borderId="25" xfId="94" applyNumberFormat="1" applyFont="1" applyFill="1" applyBorder="1" applyAlignment="1">
      <alignment horizontal="left" vertical="center" wrapText="1"/>
      <protection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Hyperlink" xfId="51"/>
    <cellStyle name="Hyperlink 2" xfId="52"/>
    <cellStyle name="Hyperlink 2 2" xfId="53"/>
    <cellStyle name="Акцент1" xfId="54"/>
    <cellStyle name="Акцент1 2" xfId="55"/>
    <cellStyle name="Акцент2" xfId="56"/>
    <cellStyle name="Акцент2 2" xfId="57"/>
    <cellStyle name="Акцент3" xfId="58"/>
    <cellStyle name="Акцент3 2" xfId="59"/>
    <cellStyle name="Акцент4" xfId="60"/>
    <cellStyle name="Акцент4 2" xfId="61"/>
    <cellStyle name="Акцент5" xfId="62"/>
    <cellStyle name="Акцент5 2" xfId="63"/>
    <cellStyle name="Акцент6" xfId="64"/>
    <cellStyle name="Акцент6 2" xfId="65"/>
    <cellStyle name="Ввод " xfId="66"/>
    <cellStyle name="Ввод  2" xfId="67"/>
    <cellStyle name="Вывод" xfId="68"/>
    <cellStyle name="Вывод 2" xfId="69"/>
    <cellStyle name="Вычисление" xfId="70"/>
    <cellStyle name="Вычисление 2" xfId="71"/>
    <cellStyle name="Hyperlink" xfId="72"/>
    <cellStyle name="Currency" xfId="73"/>
    <cellStyle name="Currency [0]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ейтральный" xfId="88"/>
    <cellStyle name="Нейтральный 2" xfId="89"/>
    <cellStyle name="Обычный 2" xfId="90"/>
    <cellStyle name="Обычный 3" xfId="91"/>
    <cellStyle name="Обычный 4" xfId="92"/>
    <cellStyle name="Обычный 4 2" xfId="93"/>
    <cellStyle name="Обычный 6" xfId="94"/>
    <cellStyle name="Обычный 7" xfId="95"/>
    <cellStyle name="Обычный_Лист1_1" xfId="96"/>
    <cellStyle name="Обычный_Лист1_2" xfId="97"/>
    <cellStyle name="Обычный_Лист1_3" xfId="98"/>
    <cellStyle name="Обычный_Лист1_4" xfId="99"/>
    <cellStyle name="Followed Hyperlink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Примечание 3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Хороший" xfId="115"/>
    <cellStyle name="Хороший 2" xfId="11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178"/>
      <c:depthPercent val="100"/>
      <c:rAngAx val="1"/>
    </c:view3D>
    <c:plotArea>
      <c:layout/>
      <c:pie3D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Лист1!$C$118:$H$118</c:f>
            </c:numRef>
          </c:cat>
          <c:val>
            <c:numRef>
              <c:f>Лист1!$C$119:$H$119</c:f>
            </c:numRef>
          </c:val>
        </c:ser>
        <c:firstSliceAng val="178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Процентная информационная наполняемость программного комплекса электронных журналов и дневников ПВО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535"/>
          <c:w val="0.986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ПВО!$B$17</c:f>
              <c:strCache>
                <c:ptCount val="1"/>
                <c:pt idx="0">
                  <c:v>декабрь 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ПВО!$A$32:$A$47</c:f>
              <c:strCache/>
            </c:strRef>
          </c:cat>
          <c:val>
            <c:numRef>
              <c:f>ПВО!$B$32:$B$47</c:f>
              <c:numCache/>
            </c:numRef>
          </c:val>
        </c:ser>
        <c:ser>
          <c:idx val="1"/>
          <c:order val="1"/>
          <c:tx>
            <c:strRef>
              <c:f>ПВО!$C$17</c:f>
              <c:strCache>
                <c:ptCount val="1"/>
                <c:pt idx="0">
                  <c:v>март 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ПВО!$A$32:$A$47</c:f>
              <c:strCache/>
            </c:strRef>
          </c:cat>
          <c:val>
            <c:numRef>
              <c:f>ПВО!$C$32:$C$47</c:f>
              <c:numCache/>
            </c:numRef>
          </c:val>
        </c:ser>
        <c:axId val="28460720"/>
        <c:axId val="54819889"/>
      </c:barChart>
      <c:catAx>
        <c:axId val="2846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819889"/>
        <c:crosses val="autoZero"/>
        <c:auto val="1"/>
        <c:lblOffset val="100"/>
        <c:tickLblSkip val="1"/>
        <c:noMultiLvlLbl val="0"/>
      </c:catAx>
      <c:valAx>
        <c:axId val="54819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60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75"/>
          <c:y val="0.96"/>
          <c:w val="0.141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Процентная информационная наполняемость программного комплекса электронных журналов и дневников ПВО</a:t>
            </a:r>
          </a:p>
        </c:rich>
      </c:tx>
      <c:layout>
        <c:manualLayout>
          <c:xMode val="factor"/>
          <c:yMode val="factor"/>
          <c:x val="-0.000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5325"/>
          <c:w val="0.98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ПВО!$B$17</c:f>
              <c:strCache>
                <c:ptCount val="1"/>
                <c:pt idx="0">
                  <c:v>декабрь 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ПВО!$A$18:$A$31</c:f>
              <c:strCache/>
            </c:strRef>
          </c:cat>
          <c:val>
            <c:numRef>
              <c:f>ПВО!$B$18:$B$31</c:f>
              <c:numCache/>
            </c:numRef>
          </c:val>
        </c:ser>
        <c:ser>
          <c:idx val="1"/>
          <c:order val="1"/>
          <c:tx>
            <c:strRef>
              <c:f>ПВО!$C$17</c:f>
              <c:strCache>
                <c:ptCount val="1"/>
                <c:pt idx="0">
                  <c:v>март 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ПВО!$A$18:$A$31</c:f>
              <c:strCache/>
            </c:strRef>
          </c:cat>
          <c:val>
            <c:numRef>
              <c:f>ПВО!$C$18:$C$31</c:f>
              <c:numCache/>
            </c:numRef>
          </c:val>
        </c:ser>
        <c:axId val="23616954"/>
        <c:axId val="11225995"/>
      </c:barChart>
      <c:catAx>
        <c:axId val="23616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225995"/>
        <c:crosses val="autoZero"/>
        <c:auto val="1"/>
        <c:lblOffset val="100"/>
        <c:tickLblSkip val="1"/>
        <c:noMultiLvlLbl val="0"/>
      </c:catAx>
      <c:valAx>
        <c:axId val="11225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16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75"/>
          <c:y val="0.96"/>
          <c:w val="0.141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Информационная наполняемость программного комплекса электронных журналов и дневников ЦВО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575"/>
          <c:w val="0.8047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ЦВО!$B$2</c:f>
              <c:strCache>
                <c:ptCount val="1"/>
                <c:pt idx="0">
                  <c:v>декабрь 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ЦВО!$A$3:$A$7</c:f>
              <c:strCache/>
            </c:strRef>
          </c:cat>
          <c:val>
            <c:numRef>
              <c:f>ЦВО!$B$3:$B$7</c:f>
              <c:numCache/>
            </c:numRef>
          </c:val>
        </c:ser>
        <c:ser>
          <c:idx val="1"/>
          <c:order val="1"/>
          <c:tx>
            <c:strRef>
              <c:f>ЦВО!$C$2</c:f>
              <c:strCache>
                <c:ptCount val="1"/>
                <c:pt idx="0">
                  <c:v>март 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ЦВО!$A$3:$A$7</c:f>
              <c:strCache/>
            </c:strRef>
          </c:cat>
          <c:val>
            <c:numRef>
              <c:f>ЦВО!$C$3:$C$7</c:f>
              <c:numCache/>
            </c:numRef>
          </c:val>
        </c:ser>
        <c:axId val="33925092"/>
        <c:axId val="36890373"/>
      </c:barChart>
      <c:catAx>
        <c:axId val="3392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90373"/>
        <c:crosses val="autoZero"/>
        <c:auto val="1"/>
        <c:lblOffset val="100"/>
        <c:tickLblSkip val="1"/>
        <c:noMultiLvlLbl val="0"/>
      </c:catAx>
      <c:valAx>
        <c:axId val="36890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25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5"/>
          <c:y val="0.50125"/>
          <c:w val="0.16975"/>
          <c:h val="0.1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Процентная информационная наполняемость программного комплекса электронных журналов и дневников ЦВО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54"/>
          <c:w val="0.98625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ЦВО!$B$17</c:f>
              <c:strCache>
                <c:ptCount val="1"/>
                <c:pt idx="0">
                  <c:v>декабрь 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ЦВО!$A$18:$A$34</c:f>
              <c:strCache/>
            </c:strRef>
          </c:cat>
          <c:val>
            <c:numRef>
              <c:f>ЦВО!$B$18:$B$34</c:f>
              <c:numCache/>
            </c:numRef>
          </c:val>
        </c:ser>
        <c:ser>
          <c:idx val="1"/>
          <c:order val="1"/>
          <c:tx>
            <c:strRef>
              <c:f>ЦВО!$C$17</c:f>
              <c:strCache>
                <c:ptCount val="1"/>
                <c:pt idx="0">
                  <c:v>март 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ЦВО!$A$18:$A$34</c:f>
              <c:strCache/>
            </c:strRef>
          </c:cat>
          <c:val>
            <c:numRef>
              <c:f>ЦВО!$C$18:$C$34</c:f>
              <c:numCache/>
            </c:numRef>
          </c:val>
        </c:ser>
        <c:axId val="63577902"/>
        <c:axId val="35330207"/>
      </c:barChart>
      <c:catAx>
        <c:axId val="6357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330207"/>
        <c:crosses val="autoZero"/>
        <c:auto val="1"/>
        <c:lblOffset val="100"/>
        <c:tickLblSkip val="1"/>
        <c:noMultiLvlLbl val="0"/>
      </c:catAx>
      <c:valAx>
        <c:axId val="35330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77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125"/>
          <c:y val="0.95675"/>
          <c:w val="0.15425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Информационная наполняемость программного комплекса электронных журналов и дневников КВО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575"/>
          <c:w val="0.8047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КВО!$B$2</c:f>
              <c:strCache>
                <c:ptCount val="1"/>
                <c:pt idx="0">
                  <c:v>декабрь 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КВО!$A$3:$A$7</c:f>
              <c:strCache/>
            </c:strRef>
          </c:cat>
          <c:val>
            <c:numRef>
              <c:f>КВО!$B$3:$B$7</c:f>
              <c:numCache/>
            </c:numRef>
          </c:val>
        </c:ser>
        <c:ser>
          <c:idx val="1"/>
          <c:order val="1"/>
          <c:tx>
            <c:strRef>
              <c:f>КВО!$C$2</c:f>
              <c:strCache>
                <c:ptCount val="1"/>
                <c:pt idx="0">
                  <c:v>март 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КВО!$A$3:$A$7</c:f>
              <c:strCache/>
            </c:strRef>
          </c:cat>
          <c:val>
            <c:numRef>
              <c:f>КВО!$C$3:$C$7</c:f>
              <c:numCache/>
            </c:numRef>
          </c:val>
        </c:ser>
        <c:axId val="49536408"/>
        <c:axId val="43174489"/>
      </c:barChart>
      <c:catAx>
        <c:axId val="49536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74489"/>
        <c:crosses val="autoZero"/>
        <c:auto val="1"/>
        <c:lblOffset val="100"/>
        <c:tickLblSkip val="1"/>
        <c:noMultiLvlLbl val="0"/>
      </c:catAx>
      <c:valAx>
        <c:axId val="43174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364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5"/>
          <c:y val="0.50125"/>
          <c:w val="0.16975"/>
          <c:h val="0.1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Процентная информационная наполняемость программного комплекса электронных журналов и дневников КВО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0125"/>
          <c:w val="0.9862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КВО!$B$17</c:f>
              <c:strCache>
                <c:ptCount val="1"/>
                <c:pt idx="0">
                  <c:v>декабрь 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КВО!$A$31:$A$43</c:f>
              <c:strCache/>
            </c:strRef>
          </c:cat>
          <c:val>
            <c:numRef>
              <c:f>КВО!$B$31:$B$43</c:f>
              <c:numCache/>
            </c:numRef>
          </c:val>
        </c:ser>
        <c:ser>
          <c:idx val="1"/>
          <c:order val="1"/>
          <c:tx>
            <c:strRef>
              <c:f>КВО!$C$17</c:f>
              <c:strCache>
                <c:ptCount val="1"/>
                <c:pt idx="0">
                  <c:v>март 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КВО!$A$31:$A$43</c:f>
              <c:strCache/>
            </c:strRef>
          </c:cat>
          <c:val>
            <c:numRef>
              <c:f>КВО!$C$31:$C$43</c:f>
              <c:numCache/>
            </c:numRef>
          </c:val>
        </c:ser>
        <c:axId val="53026082"/>
        <c:axId val="7472691"/>
      </c:barChart>
      <c:catAx>
        <c:axId val="5302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472691"/>
        <c:crosses val="autoZero"/>
        <c:auto val="1"/>
        <c:lblOffset val="100"/>
        <c:tickLblSkip val="1"/>
        <c:noMultiLvlLbl val="0"/>
      </c:catAx>
      <c:valAx>
        <c:axId val="7472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26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875"/>
          <c:y val="0.95925"/>
          <c:w val="0.141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Процентная информационная наполняемость программного комплекса электронных журналов и дневников КВО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01"/>
          <c:w val="0.98625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КВО!$B$17</c:f>
              <c:strCache>
                <c:ptCount val="1"/>
                <c:pt idx="0">
                  <c:v>декабрь 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КВО!$A$18:$A$30</c:f>
              <c:strCache/>
            </c:strRef>
          </c:cat>
          <c:val>
            <c:numRef>
              <c:f>КВО!$B$18:$B$30</c:f>
              <c:numCache/>
            </c:numRef>
          </c:val>
        </c:ser>
        <c:ser>
          <c:idx val="1"/>
          <c:order val="1"/>
          <c:tx>
            <c:strRef>
              <c:f>КВО!$C$17</c:f>
              <c:strCache>
                <c:ptCount val="1"/>
                <c:pt idx="0">
                  <c:v>март 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КВО!$A$18:$A$30</c:f>
              <c:strCache/>
            </c:strRef>
          </c:cat>
          <c:val>
            <c:numRef>
              <c:f>КВО!$C$18:$C$30</c:f>
              <c:numCache/>
            </c:numRef>
          </c:val>
        </c:ser>
        <c:axId val="145356"/>
        <c:axId val="1308205"/>
      </c:barChart>
      <c:catAx>
        <c:axId val="14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08205"/>
        <c:crosses val="autoZero"/>
        <c:auto val="1"/>
        <c:lblOffset val="100"/>
        <c:tickLblSkip val="1"/>
        <c:noMultiLvlLbl val="0"/>
      </c:catAx>
      <c:valAx>
        <c:axId val="1308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825"/>
          <c:y val="0.9595"/>
          <c:w val="0.1412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Информационная наполняемость программного комплекса электронных журналов и дневников 2014г.</a:t>
            </a:r>
          </a:p>
        </c:rich>
      </c:tx>
      <c:layout>
        <c:manualLayout>
          <c:xMode val="factor"/>
          <c:yMode val="factor"/>
          <c:x val="-0.002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66"/>
          <c:w val="0.804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Общая!$B$2</c:f>
              <c:strCache>
                <c:ptCount val="1"/>
                <c:pt idx="0">
                  <c:v>декабрь 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Общая!$A$3:$A$7</c:f>
              <c:strCache/>
            </c:strRef>
          </c:cat>
          <c:val>
            <c:numRef>
              <c:f>Общая!$B$3:$B$7</c:f>
              <c:numCache/>
            </c:numRef>
          </c:val>
        </c:ser>
        <c:ser>
          <c:idx val="1"/>
          <c:order val="1"/>
          <c:tx>
            <c:strRef>
              <c:f>Общая!$C$2</c:f>
              <c:strCache>
                <c:ptCount val="1"/>
                <c:pt idx="0">
                  <c:v>март 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Общая!$A$3:$A$7</c:f>
              <c:strCache/>
            </c:strRef>
          </c:cat>
          <c:val>
            <c:numRef>
              <c:f>Общая!$C$3:$C$7</c:f>
              <c:numCache/>
            </c:numRef>
          </c:val>
        </c:ser>
        <c:axId val="11773846"/>
        <c:axId val="38855751"/>
      </c:barChart>
      <c:catAx>
        <c:axId val="11773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55751"/>
        <c:crosses val="autoZero"/>
        <c:auto val="1"/>
        <c:lblOffset val="100"/>
        <c:tickLblSkip val="1"/>
        <c:noMultiLvlLbl val="0"/>
      </c:catAx>
      <c:valAx>
        <c:axId val="38855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738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5"/>
          <c:w val="0.15875"/>
          <c:h val="0.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Общеобразовательные организации</a:t>
            </a:r>
          </a:p>
        </c:rich>
      </c:tx>
      <c:layout>
        <c:manualLayout>
          <c:xMode val="factor"/>
          <c:yMode val="factor"/>
          <c:x val="-0.004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1"/>
          <c:y val="0.3325"/>
          <c:w val="0.3975"/>
          <c:h val="0.58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'[1]Общая'!$A$2:$A$3</c:f>
              <c:strCache>
                <c:ptCount val="2"/>
                <c:pt idx="0">
                  <c:v>Есть доступ к эл.журналу</c:v>
                </c:pt>
                <c:pt idx="1">
                  <c:v>Отсутствует доступ к эл.журналу</c:v>
                </c:pt>
              </c:strCache>
            </c:strRef>
          </c:cat>
          <c:val>
            <c:numRef>
              <c:f>'[1]Общая'!$B$2:$B$3</c:f>
              <c:numCache>
                <c:ptCount val="2"/>
                <c:pt idx="0">
                  <c:v>84</c:v>
                </c:pt>
                <c:pt idx="1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75"/>
          <c:y val="0.4785"/>
          <c:w val="0.3485"/>
          <c:h val="0.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Лист1!$L$122:$R$122</c:f>
            </c:numRef>
          </c:cat>
          <c:val>
            <c:numRef>
              <c:f>Лист1!$L$123:$R$123</c:f>
            </c:numRef>
          </c:val>
          <c:shape val="box"/>
        </c:ser>
        <c:shape val="box"/>
        <c:axId val="11367658"/>
        <c:axId val="35200059"/>
      </c:bar3DChart>
      <c:catAx>
        <c:axId val="11367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5200059"/>
        <c:crosses val="autoZero"/>
        <c:auto val="1"/>
        <c:lblOffset val="100"/>
        <c:tickLblSkip val="1"/>
        <c:noMultiLvlLbl val="0"/>
      </c:catAx>
      <c:valAx>
        <c:axId val="35200059"/>
        <c:scaling>
          <c:orientation val="minMax"/>
          <c:max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6765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Лист1!$AB$119:$AF$119</c:f>
            </c:strRef>
          </c:cat>
          <c:val>
            <c:numRef>
              <c:f>Лист1!$AB$120:$AF$120</c:f>
            </c:numRef>
          </c:val>
          <c:shape val="box"/>
        </c:ser>
        <c:shape val="box"/>
        <c:axId val="48365076"/>
        <c:axId val="32632501"/>
      </c:bar3DChart>
      <c:catAx>
        <c:axId val="48365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2632501"/>
        <c:crosses val="autoZero"/>
        <c:auto val="1"/>
        <c:lblOffset val="100"/>
        <c:tickLblSkip val="1"/>
        <c:noMultiLvlLbl val="0"/>
      </c:catAx>
      <c:valAx>
        <c:axId val="326325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3650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178"/>
      <c:depthPercent val="100"/>
      <c:rAngAx val="1"/>
    </c:view3D>
    <c:plotArea>
      <c:layout/>
      <c:pie3D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Лист1!$C$118:$G$118</c:f>
            </c:numRef>
          </c:cat>
          <c:val>
            <c:numRef>
              <c:f>Лист1!$C$119:$G$119</c:f>
            </c:numRef>
          </c:val>
        </c:ser>
        <c:firstSliceAng val="178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Лист1!$J$122:$P$122</c:f>
            </c:numRef>
          </c:cat>
          <c:val>
            <c:numRef>
              <c:f>Лист1!$J$123:$P$123</c:f>
            </c:numRef>
          </c:val>
          <c:shape val="box"/>
        </c:ser>
        <c:shape val="box"/>
        <c:axId val="25257054"/>
        <c:axId val="25986895"/>
      </c:bar3DChart>
      <c:catAx>
        <c:axId val="25257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5986895"/>
        <c:crosses val="autoZero"/>
        <c:auto val="1"/>
        <c:lblOffset val="100"/>
        <c:tickLblSkip val="1"/>
        <c:noMultiLvlLbl val="0"/>
      </c:catAx>
      <c:valAx>
        <c:axId val="25986895"/>
        <c:scaling>
          <c:orientation val="minMax"/>
          <c:max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5705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Лист1!$AB$119:$AF$119</c:f>
            </c:strRef>
          </c:cat>
          <c:val>
            <c:numRef>
              <c:f>Лист1!$AB$120:$AF$120</c:f>
            </c:numRef>
          </c:val>
          <c:shape val="box"/>
        </c:ser>
        <c:shape val="box"/>
        <c:axId val="32555464"/>
        <c:axId val="24563721"/>
      </c:bar3DChart>
      <c:catAx>
        <c:axId val="32555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4563721"/>
        <c:crosses val="autoZero"/>
        <c:auto val="1"/>
        <c:lblOffset val="100"/>
        <c:tickLblSkip val="1"/>
        <c:noMultiLvlLbl val="0"/>
      </c:catAx>
      <c:valAx>
        <c:axId val="245637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25554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Информационная наполняемость программного комплекса электронных журналов и дневников ЗВО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64"/>
          <c:w val="0.76"/>
          <c:h val="0.8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ЗВО!$B$2</c:f>
              <c:strCache>
                <c:ptCount val="1"/>
                <c:pt idx="0">
                  <c:v>декабрь 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ЗВО!$A$3:$A$7</c:f>
              <c:strCache/>
            </c:strRef>
          </c:cat>
          <c:val>
            <c:numRef>
              <c:f>ЗВО!$B$3:$B$7</c:f>
              <c:numCache/>
            </c:numRef>
          </c:val>
        </c:ser>
        <c:ser>
          <c:idx val="1"/>
          <c:order val="1"/>
          <c:tx>
            <c:strRef>
              <c:f>ЗВО!$C$2</c:f>
              <c:strCache>
                <c:ptCount val="1"/>
                <c:pt idx="0">
                  <c:v>март 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ЗВО!$A$3:$A$7</c:f>
              <c:strCache/>
            </c:strRef>
          </c:cat>
          <c:val>
            <c:numRef>
              <c:f>ЗВО!$C$3:$C$7</c:f>
              <c:numCache/>
            </c:numRef>
          </c:val>
        </c:ser>
        <c:axId val="19746898"/>
        <c:axId val="43504355"/>
      </c:barChart>
      <c:catAx>
        <c:axId val="1974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04355"/>
        <c:crosses val="autoZero"/>
        <c:auto val="1"/>
        <c:lblOffset val="100"/>
        <c:tickLblSkip val="1"/>
        <c:noMultiLvlLbl val="0"/>
      </c:catAx>
      <c:valAx>
        <c:axId val="435043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46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025"/>
          <c:y val="0.51525"/>
          <c:w val="0.2095"/>
          <c:h val="0.1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Процентная информационная наполняемость программного комплекса электронных журналов и дневников ЗВО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03"/>
          <c:w val="0.985"/>
          <c:h val="0.7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ЗВО!$B$19</c:f>
              <c:strCache>
                <c:ptCount val="1"/>
                <c:pt idx="0">
                  <c:v>декабрь 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ЗВО!$A$20:$A$35</c:f>
              <c:strCache/>
            </c:strRef>
          </c:cat>
          <c:val>
            <c:numRef>
              <c:f>ЗВО!$B$20:$B$35</c:f>
              <c:numCache/>
            </c:numRef>
          </c:val>
        </c:ser>
        <c:ser>
          <c:idx val="1"/>
          <c:order val="1"/>
          <c:tx>
            <c:strRef>
              <c:f>ЗВО!$C$19</c:f>
              <c:strCache>
                <c:ptCount val="1"/>
                <c:pt idx="0">
                  <c:v>март 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ЗВО!$A$20:$A$35</c:f>
              <c:strCache/>
            </c:strRef>
          </c:cat>
          <c:val>
            <c:numRef>
              <c:f>ЗВО!$C$20:$C$35</c:f>
              <c:numCache/>
            </c:numRef>
          </c:val>
        </c:ser>
        <c:axId val="55994876"/>
        <c:axId val="34191837"/>
      </c:barChart>
      <c:catAx>
        <c:axId val="55994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191837"/>
        <c:crosses val="autoZero"/>
        <c:auto val="1"/>
        <c:lblOffset val="100"/>
        <c:tickLblSkip val="1"/>
        <c:noMultiLvlLbl val="0"/>
      </c:catAx>
      <c:valAx>
        <c:axId val="34191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94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075"/>
          <c:y val="0.9445"/>
          <c:w val="0.1795"/>
          <c:h val="0.0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Информационная наполняемость программного комплекса электронных журналов и дневников ПВО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5925"/>
          <c:w val="0.829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ПВО!$B$2</c:f>
              <c:strCache>
                <c:ptCount val="1"/>
                <c:pt idx="0">
                  <c:v>декабрь 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ПВО!$A$3:$A$7</c:f>
              <c:strCache/>
            </c:strRef>
          </c:cat>
          <c:val>
            <c:numRef>
              <c:f>ПВО!$B$3:$B$7</c:f>
              <c:numCache/>
            </c:numRef>
          </c:val>
        </c:ser>
        <c:ser>
          <c:idx val="1"/>
          <c:order val="1"/>
          <c:tx>
            <c:strRef>
              <c:f>ПВО!$C$2</c:f>
              <c:strCache>
                <c:ptCount val="1"/>
                <c:pt idx="0">
                  <c:v>март 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ПВО!$A$3:$A$7</c:f>
              <c:strCache/>
            </c:strRef>
          </c:cat>
          <c:val>
            <c:numRef>
              <c:f>ПВО!$C$3:$C$7</c:f>
              <c:numCache/>
            </c:numRef>
          </c:val>
        </c:ser>
        <c:axId val="39291078"/>
        <c:axId val="18075383"/>
      </c:barChart>
      <c:catAx>
        <c:axId val="3929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75383"/>
        <c:crosses val="autoZero"/>
        <c:auto val="1"/>
        <c:lblOffset val="100"/>
        <c:tickLblSkip val="1"/>
        <c:noMultiLvlLbl val="0"/>
      </c:catAx>
      <c:valAx>
        <c:axId val="18075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91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5"/>
          <c:y val="0.504"/>
          <c:w val="0.1485"/>
          <c:h val="0.1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120</xdr:row>
      <xdr:rowOff>47625</xdr:rowOff>
    </xdr:from>
    <xdr:to>
      <xdr:col>11</xdr:col>
      <xdr:colOff>257175</xdr:colOff>
      <xdr:row>134</xdr:row>
      <xdr:rowOff>123825</xdr:rowOff>
    </xdr:to>
    <xdr:graphicFrame>
      <xdr:nvGraphicFramePr>
        <xdr:cNvPr id="1" name="Диаграмма 1"/>
        <xdr:cNvGraphicFramePr/>
      </xdr:nvGraphicFramePr>
      <xdr:xfrm>
        <a:off x="2486025" y="24517350"/>
        <a:ext cx="4295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121</xdr:row>
      <xdr:rowOff>9525</xdr:rowOff>
    </xdr:from>
    <xdr:to>
      <xdr:col>20</xdr:col>
      <xdr:colOff>0</xdr:colOff>
      <xdr:row>135</xdr:row>
      <xdr:rowOff>85725</xdr:rowOff>
    </xdr:to>
    <xdr:graphicFrame>
      <xdr:nvGraphicFramePr>
        <xdr:cNvPr id="2" name="Диаграмма 1"/>
        <xdr:cNvGraphicFramePr/>
      </xdr:nvGraphicFramePr>
      <xdr:xfrm>
        <a:off x="8467725" y="24517350"/>
        <a:ext cx="3990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0</xdr:colOff>
      <xdr:row>117</xdr:row>
      <xdr:rowOff>209550</xdr:rowOff>
    </xdr:from>
    <xdr:to>
      <xdr:col>34</xdr:col>
      <xdr:colOff>561975</xdr:colOff>
      <xdr:row>128</xdr:row>
      <xdr:rowOff>47625</xdr:rowOff>
    </xdr:to>
    <xdr:graphicFrame>
      <xdr:nvGraphicFramePr>
        <xdr:cNvPr id="3" name="Диаграмма 1"/>
        <xdr:cNvGraphicFramePr/>
      </xdr:nvGraphicFramePr>
      <xdr:xfrm>
        <a:off x="17535525" y="24517350"/>
        <a:ext cx="5048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228600</xdr:colOff>
      <xdr:row>120</xdr:row>
      <xdr:rowOff>47625</xdr:rowOff>
    </xdr:from>
    <xdr:to>
      <xdr:col>8</xdr:col>
      <xdr:colOff>28575</xdr:colOff>
      <xdr:row>134</xdr:row>
      <xdr:rowOff>123825</xdr:rowOff>
    </xdr:to>
    <xdr:graphicFrame>
      <xdr:nvGraphicFramePr>
        <xdr:cNvPr id="4" name="Диаграмма 1"/>
        <xdr:cNvGraphicFramePr/>
      </xdr:nvGraphicFramePr>
      <xdr:xfrm>
        <a:off x="228600" y="24517350"/>
        <a:ext cx="5086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571500</xdr:colOff>
      <xdr:row>118</xdr:row>
      <xdr:rowOff>19050</xdr:rowOff>
    </xdr:from>
    <xdr:to>
      <xdr:col>16</xdr:col>
      <xdr:colOff>114300</xdr:colOff>
      <xdr:row>131</xdr:row>
      <xdr:rowOff>0</xdr:rowOff>
    </xdr:to>
    <xdr:graphicFrame>
      <xdr:nvGraphicFramePr>
        <xdr:cNvPr id="5" name="Диаграмма 1"/>
        <xdr:cNvGraphicFramePr/>
      </xdr:nvGraphicFramePr>
      <xdr:xfrm>
        <a:off x="5286375" y="24517350"/>
        <a:ext cx="4019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0</xdr:colOff>
      <xdr:row>117</xdr:row>
      <xdr:rowOff>209550</xdr:rowOff>
    </xdr:from>
    <xdr:to>
      <xdr:col>32</xdr:col>
      <xdr:colOff>561975</xdr:colOff>
      <xdr:row>128</xdr:row>
      <xdr:rowOff>47625</xdr:rowOff>
    </xdr:to>
    <xdr:graphicFrame>
      <xdr:nvGraphicFramePr>
        <xdr:cNvPr id="6" name="Диаграмма 1"/>
        <xdr:cNvGraphicFramePr/>
      </xdr:nvGraphicFramePr>
      <xdr:xfrm>
        <a:off x="16878300" y="24517350"/>
        <a:ext cx="44862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</xdr:row>
      <xdr:rowOff>114300</xdr:rowOff>
    </xdr:from>
    <xdr:to>
      <xdr:col>13</xdr:col>
      <xdr:colOff>371475</xdr:colOff>
      <xdr:row>17</xdr:row>
      <xdr:rowOff>38100</xdr:rowOff>
    </xdr:to>
    <xdr:graphicFrame>
      <xdr:nvGraphicFramePr>
        <xdr:cNvPr id="1" name="Диаграмма 1"/>
        <xdr:cNvGraphicFramePr/>
      </xdr:nvGraphicFramePr>
      <xdr:xfrm>
        <a:off x="7905750" y="295275"/>
        <a:ext cx="45720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352425</xdr:colOff>
      <xdr:row>18</xdr:row>
      <xdr:rowOff>57150</xdr:rowOff>
    </xdr:from>
    <xdr:to>
      <xdr:col>23</xdr:col>
      <xdr:colOff>114300</xdr:colOff>
      <xdr:row>43</xdr:row>
      <xdr:rowOff>66675</xdr:rowOff>
    </xdr:to>
    <xdr:graphicFrame>
      <xdr:nvGraphicFramePr>
        <xdr:cNvPr id="2" name="Диаграмма 2"/>
        <xdr:cNvGraphicFramePr/>
      </xdr:nvGraphicFramePr>
      <xdr:xfrm>
        <a:off x="8801100" y="3409950"/>
        <a:ext cx="95154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123825</xdr:rowOff>
    </xdr:from>
    <xdr:to>
      <xdr:col>11</xdr:col>
      <xdr:colOff>542925</xdr:colOff>
      <xdr:row>15</xdr:row>
      <xdr:rowOff>123825</xdr:rowOff>
    </xdr:to>
    <xdr:graphicFrame>
      <xdr:nvGraphicFramePr>
        <xdr:cNvPr id="1" name="Диаграмма 1"/>
        <xdr:cNvGraphicFramePr/>
      </xdr:nvGraphicFramePr>
      <xdr:xfrm>
        <a:off x="3743325" y="123825"/>
        <a:ext cx="63531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17</xdr:row>
      <xdr:rowOff>9525</xdr:rowOff>
    </xdr:from>
    <xdr:to>
      <xdr:col>22</xdr:col>
      <xdr:colOff>142875</xdr:colOff>
      <xdr:row>46</xdr:row>
      <xdr:rowOff>95250</xdr:rowOff>
    </xdr:to>
    <xdr:graphicFrame>
      <xdr:nvGraphicFramePr>
        <xdr:cNvPr id="2" name="Диаграмма 4"/>
        <xdr:cNvGraphicFramePr/>
      </xdr:nvGraphicFramePr>
      <xdr:xfrm>
        <a:off x="6572250" y="3533775"/>
        <a:ext cx="9829800" cy="561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285750</xdr:colOff>
      <xdr:row>21</xdr:row>
      <xdr:rowOff>38100</xdr:rowOff>
    </xdr:from>
    <xdr:to>
      <xdr:col>21</xdr:col>
      <xdr:colOff>361950</xdr:colOff>
      <xdr:row>50</xdr:row>
      <xdr:rowOff>171450</xdr:rowOff>
    </xdr:to>
    <xdr:graphicFrame>
      <xdr:nvGraphicFramePr>
        <xdr:cNvPr id="3" name="Диаграмма 4"/>
        <xdr:cNvGraphicFramePr/>
      </xdr:nvGraphicFramePr>
      <xdr:xfrm>
        <a:off x="6181725" y="4324350"/>
        <a:ext cx="9829800" cy="565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0</xdr:row>
      <xdr:rowOff>0</xdr:rowOff>
    </xdr:from>
    <xdr:to>
      <xdr:col>10</xdr:col>
      <xdr:colOff>552450</xdr:colOff>
      <xdr:row>15</xdr:row>
      <xdr:rowOff>28575</xdr:rowOff>
    </xdr:to>
    <xdr:graphicFrame>
      <xdr:nvGraphicFramePr>
        <xdr:cNvPr id="1" name="Диаграмма 1"/>
        <xdr:cNvGraphicFramePr/>
      </xdr:nvGraphicFramePr>
      <xdr:xfrm>
        <a:off x="3933825" y="0"/>
        <a:ext cx="55626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590550</xdr:colOff>
      <xdr:row>17</xdr:row>
      <xdr:rowOff>47625</xdr:rowOff>
    </xdr:from>
    <xdr:to>
      <xdr:col>27</xdr:col>
      <xdr:colOff>57150</xdr:colOff>
      <xdr:row>46</xdr:row>
      <xdr:rowOff>142875</xdr:rowOff>
    </xdr:to>
    <xdr:graphicFrame>
      <xdr:nvGraphicFramePr>
        <xdr:cNvPr id="2" name="Диаграмма 4"/>
        <xdr:cNvGraphicFramePr/>
      </xdr:nvGraphicFramePr>
      <xdr:xfrm>
        <a:off x="9534525" y="3562350"/>
        <a:ext cx="9829800" cy="558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0</xdr:row>
      <xdr:rowOff>0</xdr:rowOff>
    </xdr:from>
    <xdr:to>
      <xdr:col>10</xdr:col>
      <xdr:colOff>552450</xdr:colOff>
      <xdr:row>15</xdr:row>
      <xdr:rowOff>28575</xdr:rowOff>
    </xdr:to>
    <xdr:graphicFrame>
      <xdr:nvGraphicFramePr>
        <xdr:cNvPr id="1" name="Диаграмма 1"/>
        <xdr:cNvGraphicFramePr/>
      </xdr:nvGraphicFramePr>
      <xdr:xfrm>
        <a:off x="3933825" y="0"/>
        <a:ext cx="55626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238125</xdr:colOff>
      <xdr:row>19</xdr:row>
      <xdr:rowOff>57150</xdr:rowOff>
    </xdr:from>
    <xdr:to>
      <xdr:col>27</xdr:col>
      <xdr:colOff>304800</xdr:colOff>
      <xdr:row>48</xdr:row>
      <xdr:rowOff>104775</xdr:rowOff>
    </xdr:to>
    <xdr:graphicFrame>
      <xdr:nvGraphicFramePr>
        <xdr:cNvPr id="2" name="Диаграмма 4"/>
        <xdr:cNvGraphicFramePr/>
      </xdr:nvGraphicFramePr>
      <xdr:xfrm>
        <a:off x="9791700" y="3962400"/>
        <a:ext cx="9820275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1609725</xdr:colOff>
      <xdr:row>25</xdr:row>
      <xdr:rowOff>0</xdr:rowOff>
    </xdr:from>
    <xdr:to>
      <xdr:col>13</xdr:col>
      <xdr:colOff>581025</xdr:colOff>
      <xdr:row>54</xdr:row>
      <xdr:rowOff>114300</xdr:rowOff>
    </xdr:to>
    <xdr:graphicFrame>
      <xdr:nvGraphicFramePr>
        <xdr:cNvPr id="3" name="Диаграмма 4"/>
        <xdr:cNvGraphicFramePr/>
      </xdr:nvGraphicFramePr>
      <xdr:xfrm>
        <a:off x="1609725" y="5048250"/>
        <a:ext cx="9744075" cy="563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13</xdr:row>
      <xdr:rowOff>180975</xdr:rowOff>
    </xdr:from>
    <xdr:to>
      <xdr:col>15</xdr:col>
      <xdr:colOff>590550</xdr:colOff>
      <xdr:row>29</xdr:row>
      <xdr:rowOff>66675</xdr:rowOff>
    </xdr:to>
    <xdr:graphicFrame>
      <xdr:nvGraphicFramePr>
        <xdr:cNvPr id="1" name="Диаграмма 1"/>
        <xdr:cNvGraphicFramePr/>
      </xdr:nvGraphicFramePr>
      <xdr:xfrm>
        <a:off x="5334000" y="2743200"/>
        <a:ext cx="56102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1095375</xdr:colOff>
      <xdr:row>15</xdr:row>
      <xdr:rowOff>19050</xdr:rowOff>
    </xdr:from>
    <xdr:to>
      <xdr:col>6</xdr:col>
      <xdr:colOff>171450</xdr:colOff>
      <xdr:row>30</xdr:row>
      <xdr:rowOff>19050</xdr:rowOff>
    </xdr:to>
    <xdr:graphicFrame>
      <xdr:nvGraphicFramePr>
        <xdr:cNvPr id="2" name="Диаграмма 1"/>
        <xdr:cNvGraphicFramePr/>
      </xdr:nvGraphicFramePr>
      <xdr:xfrm>
        <a:off x="1095375" y="2962275"/>
        <a:ext cx="39433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101;&#1083;&#1077;&#1082;&#1090;&#1088;&#1086;&#1085;&#1085;&#1099;&#1081;%20&#1078;&#1091;&#1088;&#1085;&#1072;&#1083;%20&#1080;%20&#1076;&#1085;&#1077;&#1074;&#1085;&#1080;&#1082;\&#1052;&#1086;&#1085;&#1080;&#1090;&#1086;&#1088;&#1080;&#1085;&#1075;\2014\&#1086;&#1082;&#1090;&#1103;&#1073;&#1088;&#1100;%202014\&#1040;&#1085;&#1072;&#1083;&#1080;&#1079;%20%20&#1084;&#1086;&#1085;&#1080;&#1090;&#1086;&#1088;&#1080;&#1085;&#1075;&#1072;%20&#1086;&#1082;&#1090;&#1103;&#1073;&#1088;&#1100;%20NetSchool%20&#1062;&#104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ЦВО"/>
      <sheetName val="ЗВО"/>
      <sheetName val="КВО"/>
      <sheetName val="ПВО"/>
      <sheetName val="Лист2"/>
      <sheetName val="Лист3"/>
      <sheetName val="Лист4"/>
      <sheetName val="Лист5"/>
    </sheetNames>
    <sheetDataSet>
      <sheetData sheetId="1">
        <row r="2">
          <cell r="A2" t="str">
            <v>Есть доступ к эл.журналу</v>
          </cell>
          <cell r="B2">
            <v>84</v>
          </cell>
        </row>
        <row r="3">
          <cell r="A3" t="str">
            <v>Отсутствует доступ к эл.журналу</v>
          </cell>
          <cell r="B3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1"/>
  <sheetViews>
    <sheetView tabSelected="1" zoomScale="70" zoomScaleNormal="70" zoomScalePageLayoutView="0" workbookViewId="0" topLeftCell="A1">
      <pane xSplit="2" ySplit="5" topLeftCell="U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2" sqref="Y2:AK3"/>
    </sheetView>
  </sheetViews>
  <sheetFormatPr defaultColWidth="9.140625" defaultRowHeight="15"/>
  <cols>
    <col min="1" max="1" width="4.7109375" style="0" customWidth="1"/>
    <col min="2" max="2" width="29.140625" style="5" customWidth="1"/>
    <col min="3" max="3" width="9.00390625" style="6" customWidth="1"/>
    <col min="4" max="4" width="9.00390625" style="0" customWidth="1"/>
    <col min="5" max="5" width="9.00390625" style="0" hidden="1" customWidth="1"/>
    <col min="6" max="6" width="9.8515625" style="0" customWidth="1"/>
    <col min="7" max="7" width="9.00390625" style="6" customWidth="1"/>
    <col min="8" max="8" width="9.00390625" style="0" customWidth="1"/>
    <col min="9" max="9" width="9.00390625" style="0" hidden="1" customWidth="1"/>
    <col min="10" max="10" width="9.8515625" style="0" customWidth="1"/>
    <col min="11" max="11" width="8.28125" style="0" customWidth="1"/>
    <col min="12" max="12" width="8.28125" style="6" customWidth="1"/>
    <col min="13" max="13" width="9.8515625" style="0" hidden="1" customWidth="1"/>
    <col min="14" max="14" width="10.140625" style="0" customWidth="1"/>
    <col min="15" max="15" width="9.8515625" style="0" customWidth="1"/>
    <col min="16" max="16" width="11.7109375" style="0" customWidth="1"/>
    <col min="17" max="17" width="9.8515625" style="0" customWidth="1"/>
    <col min="18" max="18" width="15.140625" style="6" customWidth="1"/>
    <col min="19" max="19" width="12.8515625" style="0" customWidth="1"/>
    <col min="20" max="23" width="11.140625" style="0" customWidth="1"/>
    <col min="24" max="24" width="12.57421875" style="0" customWidth="1"/>
    <col min="25" max="25" width="9.8515625" style="0" customWidth="1"/>
    <col min="26" max="26" width="10.421875" style="0" customWidth="1"/>
    <col min="27" max="27" width="9.8515625" style="0" customWidth="1"/>
    <col min="28" max="28" width="10.8515625" style="0" customWidth="1"/>
    <col min="29" max="29" width="11.8515625" style="0" customWidth="1"/>
    <col min="30" max="30" width="13.8515625" style="0" customWidth="1"/>
    <col min="31" max="31" width="10.57421875" style="0" customWidth="1"/>
    <col min="32" max="32" width="10.28125" style="0" customWidth="1"/>
    <col min="33" max="33" width="8.57421875" style="0" hidden="1" customWidth="1"/>
    <col min="34" max="34" width="9.8515625" style="0" customWidth="1"/>
    <col min="35" max="35" width="14.28125" style="0" customWidth="1"/>
    <col min="36" max="36" width="15.28125" style="0" customWidth="1"/>
    <col min="37" max="37" width="13.140625" style="0" customWidth="1"/>
    <col min="38" max="38" width="11.7109375" style="0" customWidth="1"/>
    <col min="39" max="39" width="10.140625" style="0" customWidth="1"/>
    <col min="40" max="40" width="9.8515625" style="0" customWidth="1"/>
    <col min="41" max="41" width="8.8515625" style="5" customWidth="1"/>
    <col min="42" max="42" width="9.8515625" style="0" customWidth="1"/>
    <col min="43" max="43" width="8.8515625" style="118" customWidth="1"/>
  </cols>
  <sheetData>
    <row r="1" spans="1:39" ht="28.5" customHeight="1">
      <c r="A1" s="175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</row>
    <row r="2" spans="1:52" ht="15" customHeight="1">
      <c r="A2" s="183" t="s">
        <v>39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5"/>
      <c r="Y2" s="176" t="s">
        <v>24</v>
      </c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80" t="s">
        <v>28</v>
      </c>
      <c r="AM2" s="180"/>
      <c r="AN2" s="180"/>
      <c r="AO2" s="182"/>
      <c r="AQ2" s="125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5.75" customHeight="1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8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80"/>
      <c r="AM3" s="180"/>
      <c r="AN3" s="180"/>
      <c r="AO3" s="182"/>
      <c r="AQ3" s="125"/>
      <c r="AR3" s="61"/>
      <c r="AS3" s="61"/>
      <c r="AT3" s="61"/>
      <c r="AU3" s="61"/>
      <c r="AV3" s="61"/>
      <c r="AW3" s="61"/>
      <c r="AX3" s="61"/>
      <c r="AY3" s="61"/>
      <c r="AZ3" s="61"/>
    </row>
    <row r="4" spans="1:52" s="1" customFormat="1" ht="55.5" customHeight="1">
      <c r="A4" s="190" t="s">
        <v>15</v>
      </c>
      <c r="B4" s="4" t="s">
        <v>11</v>
      </c>
      <c r="C4" s="178" t="s">
        <v>19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79"/>
      <c r="R4" s="178" t="s">
        <v>10</v>
      </c>
      <c r="S4" s="179"/>
      <c r="T4" s="135"/>
      <c r="U4" s="135"/>
      <c r="V4" s="135"/>
      <c r="W4" s="135"/>
      <c r="X4" s="2"/>
      <c r="Y4" s="177" t="s">
        <v>13</v>
      </c>
      <c r="Z4" s="177"/>
      <c r="AA4" s="177"/>
      <c r="AB4" s="177"/>
      <c r="AC4" s="177" t="s">
        <v>12</v>
      </c>
      <c r="AD4" s="177"/>
      <c r="AE4" s="177"/>
      <c r="AF4" s="177"/>
      <c r="AG4" s="177"/>
      <c r="AH4" s="177"/>
      <c r="AI4" s="178" t="s">
        <v>14</v>
      </c>
      <c r="AJ4" s="179"/>
      <c r="AK4" s="2"/>
      <c r="AL4" s="177" t="s">
        <v>16</v>
      </c>
      <c r="AM4" s="177"/>
      <c r="AN4" s="177"/>
      <c r="AO4" s="110"/>
      <c r="AP4" s="1">
        <v>17</v>
      </c>
      <c r="AQ4" s="126"/>
      <c r="AR4" s="127"/>
      <c r="AS4" s="127"/>
      <c r="AT4" s="127"/>
      <c r="AU4" s="127"/>
      <c r="AV4" s="127"/>
      <c r="AW4" s="127"/>
      <c r="AX4" s="127"/>
      <c r="AY4" s="127"/>
      <c r="AZ4" s="127"/>
    </row>
    <row r="5" spans="1:52" s="1" customFormat="1" ht="79.5" customHeight="1">
      <c r="A5" s="191"/>
      <c r="B5" s="69" t="s">
        <v>0</v>
      </c>
      <c r="C5" s="70" t="s">
        <v>7</v>
      </c>
      <c r="D5" s="70" t="s">
        <v>18</v>
      </c>
      <c r="E5" s="70"/>
      <c r="F5" s="71" t="s">
        <v>29</v>
      </c>
      <c r="G5" s="70" t="s">
        <v>8</v>
      </c>
      <c r="H5" s="70" t="s">
        <v>21</v>
      </c>
      <c r="I5" s="70"/>
      <c r="J5" s="71" t="s">
        <v>29</v>
      </c>
      <c r="K5" s="70" t="s">
        <v>9</v>
      </c>
      <c r="L5" s="70" t="s">
        <v>22</v>
      </c>
      <c r="M5" s="70"/>
      <c r="N5" s="71" t="s">
        <v>29</v>
      </c>
      <c r="O5" s="70" t="s">
        <v>30</v>
      </c>
      <c r="P5" s="70" t="s">
        <v>1</v>
      </c>
      <c r="Q5" s="71" t="s">
        <v>20</v>
      </c>
      <c r="R5" s="70" t="s">
        <v>2</v>
      </c>
      <c r="S5" s="71" t="s">
        <v>29</v>
      </c>
      <c r="T5" s="70" t="s">
        <v>53</v>
      </c>
      <c r="U5" s="70" t="s">
        <v>3</v>
      </c>
      <c r="V5" s="70" t="s">
        <v>54</v>
      </c>
      <c r="W5" s="71" t="s">
        <v>20</v>
      </c>
      <c r="X5" s="72" t="s">
        <v>33</v>
      </c>
      <c r="Y5" s="73" t="s">
        <v>6</v>
      </c>
      <c r="Z5" s="71" t="s">
        <v>17</v>
      </c>
      <c r="AA5" s="73" t="s">
        <v>5</v>
      </c>
      <c r="AB5" s="71" t="s">
        <v>17</v>
      </c>
      <c r="AC5" s="73" t="s">
        <v>26</v>
      </c>
      <c r="AD5" s="73" t="s">
        <v>31</v>
      </c>
      <c r="AE5" s="71" t="s">
        <v>23</v>
      </c>
      <c r="AF5" s="73" t="s">
        <v>32</v>
      </c>
      <c r="AG5" s="73"/>
      <c r="AH5" s="71" t="s">
        <v>23</v>
      </c>
      <c r="AI5" s="73" t="s">
        <v>4</v>
      </c>
      <c r="AJ5" s="71" t="s">
        <v>23</v>
      </c>
      <c r="AK5" s="74" t="s">
        <v>38</v>
      </c>
      <c r="AL5" s="75" t="s">
        <v>27</v>
      </c>
      <c r="AM5" s="75" t="s">
        <v>25</v>
      </c>
      <c r="AN5" s="71" t="s">
        <v>17</v>
      </c>
      <c r="AO5" s="74" t="s">
        <v>34</v>
      </c>
      <c r="AP5" s="133" t="s">
        <v>40</v>
      </c>
      <c r="AQ5" s="133" t="s">
        <v>86</v>
      </c>
      <c r="AR5" s="127"/>
      <c r="AS5" s="127"/>
      <c r="AT5" s="127"/>
      <c r="AU5" s="127"/>
      <c r="AV5" s="127"/>
      <c r="AW5" s="127"/>
      <c r="AX5" s="127"/>
      <c r="AY5" s="127"/>
      <c r="AZ5" s="127"/>
    </row>
    <row r="6" spans="1:52" s="1" customFormat="1" ht="15" customHeight="1">
      <c r="A6" s="76"/>
      <c r="B6" s="77"/>
      <c r="C6" s="78"/>
      <c r="D6" s="78"/>
      <c r="E6" s="78"/>
      <c r="F6" s="79"/>
      <c r="G6" s="78"/>
      <c r="H6" s="78"/>
      <c r="I6" s="78"/>
      <c r="J6" s="79"/>
      <c r="K6" s="78"/>
      <c r="L6" s="78"/>
      <c r="M6" s="78"/>
      <c r="N6" s="79"/>
      <c r="O6" s="78"/>
      <c r="P6" s="78"/>
      <c r="Q6" s="79"/>
      <c r="R6" s="78"/>
      <c r="S6" s="79"/>
      <c r="T6" s="78"/>
      <c r="U6" s="78"/>
      <c r="V6" s="78"/>
      <c r="W6" s="78"/>
      <c r="X6" s="80"/>
      <c r="Y6" s="64"/>
      <c r="Z6" s="79"/>
      <c r="AA6" s="64"/>
      <c r="AB6" s="79"/>
      <c r="AC6" s="64"/>
      <c r="AD6" s="64"/>
      <c r="AE6" s="79"/>
      <c r="AF6" s="64"/>
      <c r="AG6" s="64"/>
      <c r="AH6" s="79"/>
      <c r="AI6" s="64"/>
      <c r="AJ6" s="79"/>
      <c r="AK6" s="81"/>
      <c r="AL6" s="82"/>
      <c r="AM6" s="82"/>
      <c r="AN6" s="79"/>
      <c r="AO6" s="81"/>
      <c r="AP6" s="193"/>
      <c r="AQ6" s="126"/>
      <c r="AR6" s="127"/>
      <c r="AS6" s="127"/>
      <c r="AT6" s="127"/>
      <c r="AU6" s="127"/>
      <c r="AV6" s="127"/>
      <c r="AW6" s="127"/>
      <c r="AX6" s="127"/>
      <c r="AY6" s="127"/>
      <c r="AZ6" s="127"/>
    </row>
    <row r="7" spans="1:52" s="34" customFormat="1" ht="15" customHeight="1">
      <c r="A7" s="83">
        <v>1</v>
      </c>
      <c r="B7" s="192" t="s">
        <v>62</v>
      </c>
      <c r="C7" s="167">
        <v>89</v>
      </c>
      <c r="D7" s="167">
        <v>100</v>
      </c>
      <c r="E7" s="155"/>
      <c r="F7" s="3">
        <f>IF(OR(D7&gt;(C7+20),(D7&lt;(C7-0))),0,1)</f>
        <v>1</v>
      </c>
      <c r="G7" s="83">
        <v>1733</v>
      </c>
      <c r="H7" s="167">
        <v>1736</v>
      </c>
      <c r="I7" s="156"/>
      <c r="J7" s="3">
        <f>IF(OR(H7&gt;(G7+100),H7&lt;(G7-50)),0,1)</f>
        <v>1</v>
      </c>
      <c r="K7" s="83">
        <v>62</v>
      </c>
      <c r="L7" s="167">
        <v>62</v>
      </c>
      <c r="M7" s="3"/>
      <c r="N7" s="149">
        <f>IF(L7&lt;&gt;K7,0,1)</f>
        <v>1</v>
      </c>
      <c r="O7" s="167">
        <v>2836</v>
      </c>
      <c r="P7" s="167">
        <v>99</v>
      </c>
      <c r="Q7" s="149">
        <f>IF(P7&gt;=90,2,IF(P7&gt;=70,1,0))</f>
        <v>2</v>
      </c>
      <c r="R7" s="167">
        <v>428</v>
      </c>
      <c r="S7" s="109">
        <f>IF(R7&gt;150,1,0)</f>
        <v>1</v>
      </c>
      <c r="T7" s="83">
        <v>2070</v>
      </c>
      <c r="U7" s="167">
        <v>2406</v>
      </c>
      <c r="V7" s="136">
        <f>U7/T7</f>
        <v>1.1623188405797102</v>
      </c>
      <c r="W7" s="83">
        <f>IF(V7&gt;=90%,2,IF(V7&gt;=70%,1,0))</f>
        <v>2</v>
      </c>
      <c r="X7" s="3">
        <f>F7+J7+N7+Q7+S7+W7</f>
        <v>8</v>
      </c>
      <c r="Y7" s="167">
        <v>92</v>
      </c>
      <c r="Z7" s="150">
        <f>IF(Y7&gt;=90,2,IF(Y7&gt;=70,1,0))</f>
        <v>2</v>
      </c>
      <c r="AA7" s="167">
        <v>88</v>
      </c>
      <c r="AB7" s="150">
        <f>IF(AA7&gt;=50,2,IF(AA7&gt;=40,1,0))</f>
        <v>2</v>
      </c>
      <c r="AC7" s="167">
        <v>171774</v>
      </c>
      <c r="AD7" s="85">
        <f>AC7/H7/13</f>
        <v>7.611396667848281</v>
      </c>
      <c r="AE7" s="84">
        <f>IF(AD7&gt;1.36,1,0)</f>
        <v>1</v>
      </c>
      <c r="AF7" s="167">
        <v>65281</v>
      </c>
      <c r="AG7" s="154"/>
      <c r="AH7" s="3">
        <f>IF(AF7&gt;H7*3,1,0)</f>
        <v>1</v>
      </c>
      <c r="AI7" s="167">
        <v>97</v>
      </c>
      <c r="AJ7" s="100">
        <f>IF(AI7&gt;=70,1,0)</f>
        <v>1</v>
      </c>
      <c r="AK7" s="87">
        <f>Z7+AB7+AE7+AH7+AJ7</f>
        <v>7</v>
      </c>
      <c r="AL7" s="167">
        <v>43854</v>
      </c>
      <c r="AM7" s="88">
        <f>AL7/H7</f>
        <v>25.26152073732719</v>
      </c>
      <c r="AN7" s="150">
        <f>IF(AM7&gt;=85%,2,IF(AM7&gt;=50%,1,0))</f>
        <v>2</v>
      </c>
      <c r="AO7" s="103">
        <f>AN7+X7+AK7</f>
        <v>17</v>
      </c>
      <c r="AP7" s="117">
        <f>((AO7*100)/$AP$4)/100</f>
        <v>1</v>
      </c>
      <c r="AQ7" s="194" t="s">
        <v>169</v>
      </c>
      <c r="AR7" s="122"/>
      <c r="AS7" s="128"/>
      <c r="AT7" s="36"/>
      <c r="AU7" s="36"/>
      <c r="AV7" s="36"/>
      <c r="AW7" s="36"/>
      <c r="AX7" s="36"/>
      <c r="AY7" s="36"/>
      <c r="AZ7" s="36"/>
    </row>
    <row r="8" spans="1:45" s="34" customFormat="1" ht="15" customHeight="1">
      <c r="A8" s="83">
        <v>2</v>
      </c>
      <c r="B8" s="192" t="s">
        <v>110</v>
      </c>
      <c r="C8" s="167">
        <v>29</v>
      </c>
      <c r="D8" s="167">
        <v>35</v>
      </c>
      <c r="E8" s="153"/>
      <c r="F8" s="3">
        <f>IF(OR(D8&gt;(C8+20),(D8&lt;(C8-0))),0,1)</f>
        <v>1</v>
      </c>
      <c r="G8" s="145">
        <v>732</v>
      </c>
      <c r="H8" s="167">
        <v>733</v>
      </c>
      <c r="I8" s="153"/>
      <c r="J8" s="3">
        <f>IF(OR(H8&gt;(G8+100),H8&lt;(G8-50)),0,1)</f>
        <v>1</v>
      </c>
      <c r="K8" s="145">
        <v>27</v>
      </c>
      <c r="L8" s="167">
        <v>27</v>
      </c>
      <c r="M8" s="153"/>
      <c r="N8" s="149">
        <f>IF(L8&lt;&gt;K8,0,1)</f>
        <v>1</v>
      </c>
      <c r="O8" s="167">
        <v>876</v>
      </c>
      <c r="P8" s="167">
        <v>100</v>
      </c>
      <c r="Q8" s="149">
        <f>IF(P8&gt;=90,2,IF(P8&gt;=70,1,0))</f>
        <v>2</v>
      </c>
      <c r="R8" s="167">
        <v>190</v>
      </c>
      <c r="S8" s="109">
        <f>IF(R8&gt;150,1,0)</f>
        <v>1</v>
      </c>
      <c r="T8" s="83">
        <v>874</v>
      </c>
      <c r="U8" s="167">
        <v>984</v>
      </c>
      <c r="V8" s="136">
        <f>U8/T8</f>
        <v>1.125858123569794</v>
      </c>
      <c r="W8" s="83">
        <f>IF(V8&gt;=90%,2,IF(V8&gt;=70%,1,0))</f>
        <v>2</v>
      </c>
      <c r="X8" s="3">
        <f>F8+J8+N8+Q8+S8+W8</f>
        <v>8</v>
      </c>
      <c r="Y8" s="167">
        <v>95</v>
      </c>
      <c r="Z8" s="150">
        <f>IF(Y8&gt;=90,2,IF(Y8&gt;=70,1,0))</f>
        <v>2</v>
      </c>
      <c r="AA8" s="167">
        <v>87</v>
      </c>
      <c r="AB8" s="150">
        <f>IF(AA8&gt;=50,2,IF(AA8&gt;=40,1,0))</f>
        <v>2</v>
      </c>
      <c r="AC8" s="167">
        <v>72832</v>
      </c>
      <c r="AD8" s="85">
        <f>AC8/H8/13</f>
        <v>7.643194459019834</v>
      </c>
      <c r="AE8" s="84">
        <f>IF(AD8&gt;1.36,1,0)</f>
        <v>1</v>
      </c>
      <c r="AF8" s="167">
        <v>29168</v>
      </c>
      <c r="AG8" s="154"/>
      <c r="AH8" s="3">
        <f>IF(AF8&gt;H8*3,1,0)</f>
        <v>1</v>
      </c>
      <c r="AI8" s="167">
        <v>99</v>
      </c>
      <c r="AJ8" s="100">
        <f>IF(AI8&gt;=70,1,0)</f>
        <v>1</v>
      </c>
      <c r="AK8" s="87">
        <f>Z8+AB8+AE8+AH8+AJ8</f>
        <v>7</v>
      </c>
      <c r="AL8" s="167">
        <v>2830</v>
      </c>
      <c r="AM8" s="88">
        <f>AL8/H8</f>
        <v>3.860845839017735</v>
      </c>
      <c r="AN8" s="150">
        <f>IF(AM8&gt;=85%,2,IF(AM8&gt;=50%,1,0))</f>
        <v>2</v>
      </c>
      <c r="AO8" s="103">
        <f>AN8+X8+AK8</f>
        <v>17</v>
      </c>
      <c r="AP8" s="117">
        <f>((AO8*100)/$AP$4)/100</f>
        <v>1</v>
      </c>
      <c r="AQ8" s="195" t="s">
        <v>170</v>
      </c>
      <c r="AR8" s="122"/>
      <c r="AS8" s="95"/>
    </row>
    <row r="9" spans="1:45" s="7" customFormat="1" ht="14.25" customHeight="1">
      <c r="A9" s="83">
        <v>3</v>
      </c>
      <c r="B9" s="192" t="s">
        <v>114</v>
      </c>
      <c r="C9" s="167">
        <v>54</v>
      </c>
      <c r="D9" s="167">
        <v>70</v>
      </c>
      <c r="E9" s="155"/>
      <c r="F9" s="3">
        <f>IF(OR(D9&gt;(C9+20),(D9&lt;(C9-0))),0,1)</f>
        <v>1</v>
      </c>
      <c r="G9" s="31">
        <v>1080</v>
      </c>
      <c r="H9" s="167">
        <v>1090</v>
      </c>
      <c r="I9" s="156"/>
      <c r="J9" s="3">
        <f>IF(OR(H9&gt;(G9+100),H9&lt;(G9-50)),0,1)</f>
        <v>1</v>
      </c>
      <c r="K9" s="31">
        <v>40</v>
      </c>
      <c r="L9" s="167">
        <v>40</v>
      </c>
      <c r="M9" s="3"/>
      <c r="N9" s="149">
        <f>IF(L9&lt;&gt;K9,0,1)</f>
        <v>1</v>
      </c>
      <c r="O9" s="167">
        <v>1986</v>
      </c>
      <c r="P9" s="167">
        <v>98</v>
      </c>
      <c r="Q9" s="149">
        <f>IF(P9&gt;=90,2,IF(P9&gt;=70,1,0))</f>
        <v>2</v>
      </c>
      <c r="R9" s="167">
        <v>358</v>
      </c>
      <c r="S9" s="109">
        <f>IF(R9&gt;150,1,0)</f>
        <v>1</v>
      </c>
      <c r="T9" s="145">
        <v>1220</v>
      </c>
      <c r="U9" s="167">
        <v>1466</v>
      </c>
      <c r="V9" s="136">
        <f>U9/T9</f>
        <v>1.201639344262295</v>
      </c>
      <c r="W9" s="83">
        <f>IF(V9&gt;=90%,2,IF(V9&gt;=70%,1,0))</f>
        <v>2</v>
      </c>
      <c r="X9" s="3">
        <f>F9+J9+N9+Q9+S9+W9</f>
        <v>8</v>
      </c>
      <c r="Y9" s="167">
        <v>93</v>
      </c>
      <c r="Z9" s="150">
        <f>IF(Y9&gt;=90,2,IF(Y9&gt;=70,1,0))</f>
        <v>2</v>
      </c>
      <c r="AA9" s="167">
        <v>74</v>
      </c>
      <c r="AB9" s="150">
        <f>IF(AA9&gt;=50,2,IF(AA9&gt;=40,1,0))</f>
        <v>2</v>
      </c>
      <c r="AC9" s="167">
        <v>104749</v>
      </c>
      <c r="AD9" s="85">
        <f>AC9/H9/13</f>
        <v>7.392307692307692</v>
      </c>
      <c r="AE9" s="84">
        <f>IF(AD9&gt;1.36,1,0)</f>
        <v>1</v>
      </c>
      <c r="AF9" s="167">
        <v>40929</v>
      </c>
      <c r="AG9" s="154"/>
      <c r="AH9" s="3">
        <f>IF(AF9&gt;H9*3,1,0)</f>
        <v>1</v>
      </c>
      <c r="AI9" s="167">
        <v>98</v>
      </c>
      <c r="AJ9" s="100">
        <f>IF(AI9&gt;=70,1,0)</f>
        <v>1</v>
      </c>
      <c r="AK9" s="87">
        <f>Z9+AB9+AE9+AH9+AJ9</f>
        <v>7</v>
      </c>
      <c r="AL9" s="167">
        <v>1234</v>
      </c>
      <c r="AM9" s="88">
        <f>AL9/H9</f>
        <v>1.1321100917431193</v>
      </c>
      <c r="AN9" s="150">
        <f>IF(AM9&gt;=85%,2,IF(AM9&gt;=50%,1,0))</f>
        <v>2</v>
      </c>
      <c r="AO9" s="103">
        <f>AN9+X9+AK9</f>
        <v>17</v>
      </c>
      <c r="AP9" s="117">
        <f>((AO9*100)/$AP$4)/100</f>
        <v>1</v>
      </c>
      <c r="AQ9" s="194" t="s">
        <v>171</v>
      </c>
      <c r="AR9" s="122"/>
      <c r="AS9" s="95"/>
    </row>
    <row r="10" spans="1:52" s="34" customFormat="1" ht="15" customHeight="1">
      <c r="A10" s="83">
        <v>4</v>
      </c>
      <c r="B10" s="192" t="s">
        <v>106</v>
      </c>
      <c r="C10" s="167">
        <v>42</v>
      </c>
      <c r="D10" s="167">
        <v>51</v>
      </c>
      <c r="E10" s="32"/>
      <c r="F10" s="3">
        <f>IF(OR(D10&gt;(C10+20),(D10&lt;(C10-0))),0,1)</f>
        <v>1</v>
      </c>
      <c r="G10" s="31">
        <v>934</v>
      </c>
      <c r="H10" s="167">
        <v>939</v>
      </c>
      <c r="I10" s="33"/>
      <c r="J10" s="3">
        <f>IF(OR(H10&gt;(G10+100),H10&lt;(G10-50)),0,1)</f>
        <v>1</v>
      </c>
      <c r="K10" s="31">
        <v>31</v>
      </c>
      <c r="L10" s="167">
        <v>31</v>
      </c>
      <c r="M10" s="3"/>
      <c r="N10" s="84">
        <f>IF(L10&lt;&gt;K10,0,1)</f>
        <v>1</v>
      </c>
      <c r="O10" s="167">
        <v>873</v>
      </c>
      <c r="P10" s="167">
        <v>99</v>
      </c>
      <c r="Q10" s="84">
        <f>IF(P10&gt;=90,2,IF(P10&gt;=70,1,0))</f>
        <v>2</v>
      </c>
      <c r="R10" s="167">
        <v>180</v>
      </c>
      <c r="S10" s="109">
        <f>IF(R10&gt;150,1,0)</f>
        <v>1</v>
      </c>
      <c r="T10" s="83">
        <v>1035</v>
      </c>
      <c r="U10" s="167">
        <v>1175</v>
      </c>
      <c r="V10" s="136">
        <f>U10/T10</f>
        <v>1.1352657004830917</v>
      </c>
      <c r="W10" s="83">
        <f>IF(V10&gt;=90%,2,IF(V10&gt;=70%,1,0))</f>
        <v>2</v>
      </c>
      <c r="X10" s="3">
        <f>F10+J10+N10+Q10+S10+W10</f>
        <v>8</v>
      </c>
      <c r="Y10" s="167">
        <v>95</v>
      </c>
      <c r="Z10" s="100">
        <f>IF(Y10&gt;=90,2,IF(Y10&gt;=70,1,0))</f>
        <v>2</v>
      </c>
      <c r="AA10" s="167">
        <v>69</v>
      </c>
      <c r="AB10" s="100">
        <f>IF(AA10&gt;=50,2,IF(AA10&gt;=40,1,0))</f>
        <v>2</v>
      </c>
      <c r="AC10" s="167">
        <v>80793</v>
      </c>
      <c r="AD10" s="85">
        <f>AC10/H10/13</f>
        <v>6.618579503563529</v>
      </c>
      <c r="AE10" s="84">
        <f>IF(AD10&gt;1.36,1,0)</f>
        <v>1</v>
      </c>
      <c r="AF10" s="167">
        <v>31246</v>
      </c>
      <c r="AG10" s="86"/>
      <c r="AH10" s="3">
        <f>IF(AF10&gt;H10*3,1,0)</f>
        <v>1</v>
      </c>
      <c r="AI10" s="167">
        <v>99</v>
      </c>
      <c r="AJ10" s="100">
        <f>IF(AI10&gt;=70,1,0)</f>
        <v>1</v>
      </c>
      <c r="AK10" s="87">
        <f>Z10+AB10+AE10+AH10+AJ10</f>
        <v>7</v>
      </c>
      <c r="AL10" s="167">
        <v>1410</v>
      </c>
      <c r="AM10" s="88">
        <f>AL10/H10</f>
        <v>1.5015974440894568</v>
      </c>
      <c r="AN10" s="100">
        <f>IF(AM10&gt;=85%,2,IF(AM10&gt;=50%,1,0))</f>
        <v>2</v>
      </c>
      <c r="AO10" s="103">
        <f>AN10+X10+AK10</f>
        <v>17</v>
      </c>
      <c r="AP10" s="117">
        <f>((AO10*100)/$AP$4)/100</f>
        <v>1</v>
      </c>
      <c r="AQ10" s="194" t="s">
        <v>170</v>
      </c>
      <c r="AR10" s="122"/>
      <c r="AS10" s="128"/>
      <c r="AT10" s="61"/>
      <c r="AU10" s="61"/>
      <c r="AV10" s="61"/>
      <c r="AW10" s="61"/>
      <c r="AX10" s="61"/>
      <c r="AY10" s="61"/>
      <c r="AZ10" s="61"/>
    </row>
    <row r="11" spans="1:52" s="34" customFormat="1" ht="15" customHeight="1">
      <c r="A11" s="83">
        <v>5</v>
      </c>
      <c r="B11" s="192" t="s">
        <v>56</v>
      </c>
      <c r="C11" s="167">
        <v>63</v>
      </c>
      <c r="D11" s="167">
        <v>68</v>
      </c>
      <c r="E11" s="155"/>
      <c r="F11" s="3">
        <f>IF(OR(D11&gt;(C11+20),(D11&lt;(C11-0))),0,1)</f>
        <v>1</v>
      </c>
      <c r="G11" s="83">
        <v>1224</v>
      </c>
      <c r="H11" s="167">
        <v>1202</v>
      </c>
      <c r="I11" s="156"/>
      <c r="J11" s="3">
        <f>IF(OR(H11&gt;(G11+100),H11&lt;(G11-50)),0,1)</f>
        <v>1</v>
      </c>
      <c r="K11" s="83">
        <v>41</v>
      </c>
      <c r="L11" s="167">
        <v>41</v>
      </c>
      <c r="M11" s="3"/>
      <c r="N11" s="149">
        <f>IF(L11&lt;&gt;K11,0,1)</f>
        <v>1</v>
      </c>
      <c r="O11" s="167">
        <v>2349</v>
      </c>
      <c r="P11" s="167">
        <v>100</v>
      </c>
      <c r="Q11" s="149">
        <f>IF(P11&gt;=90,2,IF(P11&gt;=70,1,0))</f>
        <v>2</v>
      </c>
      <c r="R11" s="167">
        <v>295</v>
      </c>
      <c r="S11" s="109">
        <f>IF(R11&gt;150,1,0)</f>
        <v>1</v>
      </c>
      <c r="T11" s="83">
        <v>1488</v>
      </c>
      <c r="U11" s="167">
        <v>1710</v>
      </c>
      <c r="V11" s="136">
        <f>U11/T11</f>
        <v>1.1491935483870968</v>
      </c>
      <c r="W11" s="83">
        <f>IF(V11&gt;=90%,2,IF(V11&gt;=70%,1,0))</f>
        <v>2</v>
      </c>
      <c r="X11" s="3">
        <f>F11+J11+N11+Q11+S11+W11</f>
        <v>8</v>
      </c>
      <c r="Y11" s="167">
        <v>87</v>
      </c>
      <c r="Z11" s="150">
        <f>IF(Y11&gt;=90,2,IF(Y11&gt;=70,1,0))</f>
        <v>1</v>
      </c>
      <c r="AA11" s="167">
        <v>60</v>
      </c>
      <c r="AB11" s="150">
        <f>IF(AA11&gt;=50,2,IF(AA11&gt;=40,1,0))</f>
        <v>2</v>
      </c>
      <c r="AC11" s="167">
        <v>102270</v>
      </c>
      <c r="AD11" s="85">
        <f>AC11/H11/13</f>
        <v>6.544861128887751</v>
      </c>
      <c r="AE11" s="84">
        <f>IF(AD11&gt;1.36,1,0)</f>
        <v>1</v>
      </c>
      <c r="AF11" s="167">
        <v>49524</v>
      </c>
      <c r="AG11" s="154"/>
      <c r="AH11" s="3">
        <f>IF(AF11&gt;H11*3,1,0)</f>
        <v>1</v>
      </c>
      <c r="AI11" s="167">
        <v>97</v>
      </c>
      <c r="AJ11" s="100">
        <f>IF(AI11&gt;=70,1,0)</f>
        <v>1</v>
      </c>
      <c r="AK11" s="87">
        <f>Z11+AB11+AE11+AH11+AJ11</f>
        <v>6</v>
      </c>
      <c r="AL11" s="167">
        <v>3798</v>
      </c>
      <c r="AM11" s="88">
        <f>AL11/H11</f>
        <v>3.1597337770382694</v>
      </c>
      <c r="AN11" s="150">
        <f>IF(AM11&gt;=85%,2,IF(AM11&gt;=50%,1,0))</f>
        <v>2</v>
      </c>
      <c r="AO11" s="103">
        <f>AN11+X11+AK11</f>
        <v>16</v>
      </c>
      <c r="AP11" s="117">
        <f>((AO11*100)/$AP$4)/100</f>
        <v>0.9411764705882354</v>
      </c>
      <c r="AQ11" s="195" t="s">
        <v>169</v>
      </c>
      <c r="AR11" s="122"/>
      <c r="AS11" s="128"/>
      <c r="AT11" s="36"/>
      <c r="AU11" s="36"/>
      <c r="AV11" s="36"/>
      <c r="AW11" s="36"/>
      <c r="AX11" s="36"/>
      <c r="AY11" s="36"/>
      <c r="AZ11" s="36"/>
    </row>
    <row r="12" spans="1:52" s="34" customFormat="1" ht="15" customHeight="1">
      <c r="A12" s="83">
        <v>6</v>
      </c>
      <c r="B12" s="192" t="s">
        <v>116</v>
      </c>
      <c r="C12" s="167">
        <v>56</v>
      </c>
      <c r="D12" s="167">
        <v>67</v>
      </c>
      <c r="E12" s="155"/>
      <c r="F12" s="3">
        <f>IF(OR(D12&gt;(C12+20),(D12&lt;(C12-0))),0,1)</f>
        <v>1</v>
      </c>
      <c r="G12" s="83">
        <v>1122</v>
      </c>
      <c r="H12" s="167">
        <v>1129</v>
      </c>
      <c r="I12" s="156"/>
      <c r="J12" s="3">
        <f>IF(OR(H12&gt;(G12+100),H12&lt;(G12-50)),0,1)</f>
        <v>1</v>
      </c>
      <c r="K12" s="31">
        <v>43</v>
      </c>
      <c r="L12" s="167">
        <v>43</v>
      </c>
      <c r="M12" s="3"/>
      <c r="N12" s="149">
        <f>IF(L12&lt;&gt;K12,0,1)</f>
        <v>1</v>
      </c>
      <c r="O12" s="167">
        <v>1052</v>
      </c>
      <c r="P12" s="167">
        <v>98</v>
      </c>
      <c r="Q12" s="149">
        <f>IF(P12&gt;=90,2,IF(P12&gt;=70,1,0))</f>
        <v>2</v>
      </c>
      <c r="R12" s="167">
        <v>279</v>
      </c>
      <c r="S12" s="109">
        <f>IF(R12&gt;150,1,0)</f>
        <v>1</v>
      </c>
      <c r="T12" s="83">
        <v>1410</v>
      </c>
      <c r="U12" s="167">
        <v>1624</v>
      </c>
      <c r="V12" s="136">
        <f>U12/T12</f>
        <v>1.1517730496453902</v>
      </c>
      <c r="W12" s="83">
        <f>IF(V12&gt;=90%,2,IF(V12&gt;=70%,1,0))</f>
        <v>2</v>
      </c>
      <c r="X12" s="3">
        <f>F12+J12+N12+Q12+S12+W12</f>
        <v>8</v>
      </c>
      <c r="Y12" s="167">
        <v>98</v>
      </c>
      <c r="Z12" s="150">
        <f>IF(Y12&gt;=90,2,IF(Y12&gt;=70,1,0))</f>
        <v>2</v>
      </c>
      <c r="AA12" s="167">
        <v>41</v>
      </c>
      <c r="AB12" s="150">
        <f>IF(AA12&gt;=50,2,IF(AA12&gt;=40,1,0))</f>
        <v>1</v>
      </c>
      <c r="AC12" s="167">
        <v>88605</v>
      </c>
      <c r="AD12" s="85">
        <f>AC12/H12/13</f>
        <v>6.036996661443074</v>
      </c>
      <c r="AE12" s="84">
        <f>IF(AD12&gt;1.36,1,0)</f>
        <v>1</v>
      </c>
      <c r="AF12" s="167">
        <v>41207</v>
      </c>
      <c r="AG12" s="154"/>
      <c r="AH12" s="3">
        <f>IF(AF12&gt;H12*3,1,0)</f>
        <v>1</v>
      </c>
      <c r="AI12" s="167">
        <v>99</v>
      </c>
      <c r="AJ12" s="100">
        <f>IF(AI12&gt;=70,1,0)</f>
        <v>1</v>
      </c>
      <c r="AK12" s="87">
        <f>Z12+AB12+AE12+AH12+AJ12</f>
        <v>6</v>
      </c>
      <c r="AL12" s="167">
        <v>2485</v>
      </c>
      <c r="AM12" s="88">
        <f>AL12/H12</f>
        <v>2.2010628875110716</v>
      </c>
      <c r="AN12" s="150">
        <f>IF(AM12&gt;=85%,2,IF(AM12&gt;=50%,1,0))</f>
        <v>2</v>
      </c>
      <c r="AO12" s="103">
        <f>AN12+X12+AK12</f>
        <v>16</v>
      </c>
      <c r="AP12" s="117">
        <f>((AO12*100)/$AP$4)/100</f>
        <v>0.9411764705882354</v>
      </c>
      <c r="AQ12" s="195" t="s">
        <v>171</v>
      </c>
      <c r="AR12" s="122"/>
      <c r="AS12" s="95"/>
      <c r="AT12" s="7"/>
      <c r="AU12" s="7"/>
      <c r="AV12" s="7"/>
      <c r="AW12" s="7"/>
      <c r="AX12" s="7"/>
      <c r="AY12" s="7"/>
      <c r="AZ12" s="7"/>
    </row>
    <row r="13" spans="1:52" s="34" customFormat="1" ht="15" customHeight="1">
      <c r="A13" s="83">
        <v>7</v>
      </c>
      <c r="B13" s="192" t="s">
        <v>123</v>
      </c>
      <c r="C13" s="167">
        <v>72</v>
      </c>
      <c r="D13" s="167">
        <v>76</v>
      </c>
      <c r="E13" s="102"/>
      <c r="F13" s="3">
        <f>IF(OR(D13&gt;(C13+20),(D13&lt;(C13-0))),0,1)</f>
        <v>1</v>
      </c>
      <c r="G13" s="101">
        <v>1356</v>
      </c>
      <c r="H13" s="167">
        <v>1366</v>
      </c>
      <c r="I13" s="102"/>
      <c r="J13" s="3">
        <f>IF(OR(H13&gt;(G13+100),H13&lt;(G13-50)),0,1)</f>
        <v>1</v>
      </c>
      <c r="K13" s="101">
        <v>44</v>
      </c>
      <c r="L13" s="167">
        <v>44</v>
      </c>
      <c r="M13" s="102"/>
      <c r="N13" s="84">
        <f>IF(L13&lt;&gt;K13,0,1)</f>
        <v>1</v>
      </c>
      <c r="O13" s="167">
        <v>1269</v>
      </c>
      <c r="P13" s="167">
        <v>100</v>
      </c>
      <c r="Q13" s="84">
        <f>IF(P13&gt;=90,2,IF(P13&gt;=70,1,0))</f>
        <v>2</v>
      </c>
      <c r="R13" s="167">
        <v>216</v>
      </c>
      <c r="S13" s="109">
        <f>IF(R13&gt;150,1,0)</f>
        <v>1</v>
      </c>
      <c r="T13" s="83">
        <v>1677</v>
      </c>
      <c r="U13" s="167">
        <v>1982</v>
      </c>
      <c r="V13" s="136">
        <f>U13/T13</f>
        <v>1.1818723911747167</v>
      </c>
      <c r="W13" s="83">
        <f>IF(V13&gt;=90%,2,IF(V13&gt;=70%,1,0))</f>
        <v>2</v>
      </c>
      <c r="X13" s="3">
        <f>F13+J13+N13+Q13+S13+W13</f>
        <v>8</v>
      </c>
      <c r="Y13" s="167">
        <v>86</v>
      </c>
      <c r="Z13" s="100">
        <f>IF(Y13&gt;=90,2,IF(Y13&gt;=70,1,0))</f>
        <v>1</v>
      </c>
      <c r="AA13" s="167">
        <v>66</v>
      </c>
      <c r="AB13" s="100">
        <f>IF(AA13&gt;=50,2,IF(AA13&gt;=40,1,0))</f>
        <v>2</v>
      </c>
      <c r="AC13" s="167">
        <v>116296</v>
      </c>
      <c r="AD13" s="85">
        <f>AC13/H13/13</f>
        <v>6.548935690956189</v>
      </c>
      <c r="AE13" s="84">
        <f>IF(AD13&gt;1.36,1,0)</f>
        <v>1</v>
      </c>
      <c r="AF13" s="167">
        <v>39147</v>
      </c>
      <c r="AG13" s="86"/>
      <c r="AH13" s="3">
        <f>IF(AF13&gt;H13*3,1,0)</f>
        <v>1</v>
      </c>
      <c r="AI13" s="167">
        <v>100</v>
      </c>
      <c r="AJ13" s="100">
        <f>IF(AI13&gt;=70,1,0)</f>
        <v>1</v>
      </c>
      <c r="AK13" s="87">
        <f>Z13+AB13+AE13+AH13+AJ13</f>
        <v>6</v>
      </c>
      <c r="AL13" s="167">
        <v>3676</v>
      </c>
      <c r="AM13" s="88">
        <f>AL13/H13</f>
        <v>2.6910688140556367</v>
      </c>
      <c r="AN13" s="100">
        <f>IF(AM13&gt;=85%,2,IF(AM13&gt;=50%,1,0))</f>
        <v>2</v>
      </c>
      <c r="AO13" s="103">
        <f>AN13+X13+AK13</f>
        <v>16</v>
      </c>
      <c r="AP13" s="117">
        <f>((AO13*100)/$AP$4)/100</f>
        <v>0.9411764705882354</v>
      </c>
      <c r="AQ13" s="196" t="s">
        <v>171</v>
      </c>
      <c r="AR13" s="122"/>
      <c r="AS13" s="128"/>
      <c r="AT13" s="131"/>
      <c r="AU13" s="131"/>
      <c r="AV13" s="131"/>
      <c r="AW13" s="131"/>
      <c r="AX13" s="131"/>
      <c r="AY13" s="131"/>
      <c r="AZ13" s="131"/>
    </row>
    <row r="14" spans="1:52" s="34" customFormat="1" ht="14.25" customHeight="1">
      <c r="A14" s="83">
        <v>8</v>
      </c>
      <c r="B14" s="192" t="s">
        <v>118</v>
      </c>
      <c r="C14" s="167">
        <v>63</v>
      </c>
      <c r="D14" s="167">
        <v>70</v>
      </c>
      <c r="E14" s="153"/>
      <c r="F14" s="3">
        <f>IF(OR(D14&gt;(C14+20),(D14&lt;(C14-0))),0,1)</f>
        <v>1</v>
      </c>
      <c r="G14" s="145">
        <v>1407</v>
      </c>
      <c r="H14" s="167">
        <v>1424</v>
      </c>
      <c r="I14" s="153"/>
      <c r="J14" s="3">
        <f>IF(OR(H14&gt;(G14+100),H14&lt;(G14-50)),0,1)</f>
        <v>1</v>
      </c>
      <c r="K14" s="145">
        <v>46</v>
      </c>
      <c r="L14" s="167">
        <v>46</v>
      </c>
      <c r="M14" s="153"/>
      <c r="N14" s="149">
        <f>IF(L14&lt;&gt;K14,0,1)</f>
        <v>1</v>
      </c>
      <c r="O14" s="167">
        <v>2453</v>
      </c>
      <c r="P14" s="167">
        <v>98</v>
      </c>
      <c r="Q14" s="149">
        <f>IF(P14&gt;=90,2,IF(P14&gt;=70,1,0))</f>
        <v>2</v>
      </c>
      <c r="R14" s="167">
        <v>198</v>
      </c>
      <c r="S14" s="109">
        <f>IF(R14&gt;150,1,0)</f>
        <v>1</v>
      </c>
      <c r="T14" s="83">
        <v>1483</v>
      </c>
      <c r="U14" s="167">
        <v>1682</v>
      </c>
      <c r="V14" s="136">
        <f>U14/T14</f>
        <v>1.1341874578556979</v>
      </c>
      <c r="W14" s="83">
        <f>IF(V14&gt;=90%,2,IF(V14&gt;=70%,1,0))</f>
        <v>2</v>
      </c>
      <c r="X14" s="3">
        <f>F14+J14+N14+Q14+S14+W14</f>
        <v>8</v>
      </c>
      <c r="Y14" s="167">
        <v>85</v>
      </c>
      <c r="Z14" s="150">
        <f>IF(Y14&gt;=90,2,IF(Y14&gt;=70,1,0))</f>
        <v>1</v>
      </c>
      <c r="AA14" s="167">
        <v>53</v>
      </c>
      <c r="AB14" s="150">
        <f>IF(AA14&gt;=50,2,IF(AA14&gt;=40,1,0))</f>
        <v>2</v>
      </c>
      <c r="AC14" s="167">
        <v>136177</v>
      </c>
      <c r="AD14" s="85">
        <f>AC14/H14/13</f>
        <v>7.356147363872083</v>
      </c>
      <c r="AE14" s="84">
        <f>IF(AD14&gt;1.36,1,0)</f>
        <v>1</v>
      </c>
      <c r="AF14" s="167">
        <v>31334</v>
      </c>
      <c r="AG14" s="154"/>
      <c r="AH14" s="3">
        <f>IF(AF14&gt;H14*3,1,0)</f>
        <v>1</v>
      </c>
      <c r="AI14" s="167">
        <v>99</v>
      </c>
      <c r="AJ14" s="100">
        <f>IF(AI14&gt;=70,1,0)</f>
        <v>1</v>
      </c>
      <c r="AK14" s="87">
        <f>Z14+AB14+AE14+AH14+AJ14</f>
        <v>6</v>
      </c>
      <c r="AL14" s="167">
        <v>3283</v>
      </c>
      <c r="AM14" s="88">
        <f>AL14/H14</f>
        <v>2.3054775280898876</v>
      </c>
      <c r="AN14" s="150">
        <f>IF(AM14&gt;=85%,2,IF(AM14&gt;=50%,1,0))</f>
        <v>2</v>
      </c>
      <c r="AO14" s="103">
        <f>AN14+X14+AK14</f>
        <v>16</v>
      </c>
      <c r="AP14" s="117">
        <f>((AO14*100)/$AP$4)/100</f>
        <v>0.9411764705882354</v>
      </c>
      <c r="AQ14" s="196" t="s">
        <v>171</v>
      </c>
      <c r="AR14" s="122"/>
      <c r="AS14" s="128"/>
      <c r="AT14" s="131"/>
      <c r="AU14" s="131"/>
      <c r="AV14" s="131"/>
      <c r="AW14" s="131"/>
      <c r="AX14" s="131"/>
      <c r="AY14" s="131"/>
      <c r="AZ14" s="131"/>
    </row>
    <row r="15" spans="1:52" s="34" customFormat="1" ht="14.25" customHeight="1">
      <c r="A15" s="83">
        <v>9</v>
      </c>
      <c r="B15" s="192" t="s">
        <v>126</v>
      </c>
      <c r="C15" s="167">
        <v>68</v>
      </c>
      <c r="D15" s="167">
        <v>83</v>
      </c>
      <c r="E15" s="32"/>
      <c r="F15" s="3">
        <f>IF(OR(D15&gt;(C15+20),(D15&lt;(C15-0))),0,1)</f>
        <v>1</v>
      </c>
      <c r="G15" s="31">
        <v>1321</v>
      </c>
      <c r="H15" s="167">
        <v>1333</v>
      </c>
      <c r="I15" s="33"/>
      <c r="J15" s="3">
        <f>IF(OR(H15&gt;(G15+100),H15&lt;(G15-50)),0,1)</f>
        <v>1</v>
      </c>
      <c r="K15" s="31">
        <v>50</v>
      </c>
      <c r="L15" s="167">
        <v>50</v>
      </c>
      <c r="M15" s="3"/>
      <c r="N15" s="84">
        <f>IF(L15&lt;&gt;K15,0,1)</f>
        <v>1</v>
      </c>
      <c r="O15" s="167">
        <v>1230</v>
      </c>
      <c r="P15" s="167">
        <v>100</v>
      </c>
      <c r="Q15" s="84">
        <f>IF(P15&gt;=90,2,IF(P15&gt;=70,1,0))</f>
        <v>2</v>
      </c>
      <c r="R15" s="167">
        <v>226</v>
      </c>
      <c r="S15" s="109">
        <f>IF(R15&gt;150,1,0)</f>
        <v>1</v>
      </c>
      <c r="T15" s="101">
        <v>1737</v>
      </c>
      <c r="U15" s="167">
        <v>1813</v>
      </c>
      <c r="V15" s="136">
        <f>U15/T15</f>
        <v>1.0437535981577433</v>
      </c>
      <c r="W15" s="83">
        <f>IF(V15&gt;=90%,2,IF(V15&gt;=70%,1,0))</f>
        <v>2</v>
      </c>
      <c r="X15" s="3">
        <f>F15+J15+N15+Q15+S15+W15</f>
        <v>8</v>
      </c>
      <c r="Y15" s="167">
        <v>84</v>
      </c>
      <c r="Z15" s="100">
        <f>IF(Y15&gt;=90,2,IF(Y15&gt;=70,1,0))</f>
        <v>1</v>
      </c>
      <c r="AA15" s="167">
        <v>66</v>
      </c>
      <c r="AB15" s="100">
        <f>IF(AA15&gt;=50,2,IF(AA15&gt;=40,1,0))</f>
        <v>2</v>
      </c>
      <c r="AC15" s="167">
        <v>101229</v>
      </c>
      <c r="AD15" s="85">
        <f>AC15/H15/13</f>
        <v>5.84159501413815</v>
      </c>
      <c r="AE15" s="84">
        <f>IF(AD15&gt;1.36,1,0)</f>
        <v>1</v>
      </c>
      <c r="AF15" s="167">
        <v>38112</v>
      </c>
      <c r="AG15" s="86"/>
      <c r="AH15" s="3">
        <f>IF(AF15&gt;H15*3,1,0)</f>
        <v>1</v>
      </c>
      <c r="AI15" s="167">
        <v>98</v>
      </c>
      <c r="AJ15" s="100">
        <f>IF(AI15&gt;=70,1,0)</f>
        <v>1</v>
      </c>
      <c r="AK15" s="87">
        <f>Z15+AB15+AE15+AH15+AJ15</f>
        <v>6</v>
      </c>
      <c r="AL15" s="167">
        <v>1364</v>
      </c>
      <c r="AM15" s="88">
        <f>AL15/H15</f>
        <v>1.0232558139534884</v>
      </c>
      <c r="AN15" s="100">
        <f>IF(AM15&gt;=85%,2,IF(AM15&gt;=50%,1,0))</f>
        <v>2</v>
      </c>
      <c r="AO15" s="103">
        <f>AN15+X15+AK15</f>
        <v>16</v>
      </c>
      <c r="AP15" s="117">
        <f>((AO15*100)/$AP$4)/100</f>
        <v>0.9411764705882354</v>
      </c>
      <c r="AQ15" s="194" t="s">
        <v>171</v>
      </c>
      <c r="AR15" s="122"/>
      <c r="AS15" s="95"/>
      <c r="AT15" s="7"/>
      <c r="AU15" s="7"/>
      <c r="AV15" s="7"/>
      <c r="AW15" s="7"/>
      <c r="AX15" s="7"/>
      <c r="AY15" s="7"/>
      <c r="AZ15" s="7"/>
    </row>
    <row r="16" spans="1:52" s="34" customFormat="1" ht="15" customHeight="1">
      <c r="A16" s="83">
        <v>10</v>
      </c>
      <c r="B16" s="192" t="s">
        <v>127</v>
      </c>
      <c r="C16" s="167">
        <v>49</v>
      </c>
      <c r="D16" s="167">
        <v>60</v>
      </c>
      <c r="E16" s="153"/>
      <c r="F16" s="3">
        <f>IF(OR(D16&gt;(C16+20),(D16&lt;(C16-0))),0,1)</f>
        <v>1</v>
      </c>
      <c r="G16" s="145">
        <v>878</v>
      </c>
      <c r="H16" s="167">
        <v>900</v>
      </c>
      <c r="I16" s="153"/>
      <c r="J16" s="3">
        <f>IF(OR(H16&gt;(G16+100),H16&lt;(G16-50)),0,1)</f>
        <v>1</v>
      </c>
      <c r="K16" s="145">
        <v>36</v>
      </c>
      <c r="L16" s="167">
        <v>36</v>
      </c>
      <c r="M16" s="153"/>
      <c r="N16" s="149">
        <f>IF(L16&lt;&gt;K16,0,1)</f>
        <v>1</v>
      </c>
      <c r="O16" s="167">
        <v>818</v>
      </c>
      <c r="P16" s="167">
        <v>97</v>
      </c>
      <c r="Q16" s="149">
        <f>IF(P16&gt;=90,2,IF(P16&gt;=70,1,0))</f>
        <v>2</v>
      </c>
      <c r="R16" s="167">
        <v>293</v>
      </c>
      <c r="S16" s="109">
        <f>IF(R16&gt;150,1,0)</f>
        <v>1</v>
      </c>
      <c r="T16" s="83">
        <v>1175</v>
      </c>
      <c r="U16" s="167">
        <v>1347</v>
      </c>
      <c r="V16" s="136">
        <f>U16/T16</f>
        <v>1.1463829787234043</v>
      </c>
      <c r="W16" s="83">
        <f>IF(V16&gt;=90%,2,IF(V16&gt;=70%,1,0))</f>
        <v>2</v>
      </c>
      <c r="X16" s="3">
        <f>F16+J16+N16+Q16+S16+W16</f>
        <v>8</v>
      </c>
      <c r="Y16" s="167">
        <v>74</v>
      </c>
      <c r="Z16" s="150">
        <f>IF(Y16&gt;=90,2,IF(Y16&gt;=70,1,0))</f>
        <v>1</v>
      </c>
      <c r="AA16" s="167">
        <v>60</v>
      </c>
      <c r="AB16" s="150">
        <f>IF(AA16&gt;=50,2,IF(AA16&gt;=40,1,0))</f>
        <v>2</v>
      </c>
      <c r="AC16" s="167">
        <v>83650</v>
      </c>
      <c r="AD16" s="85">
        <f>AC16/H16/13</f>
        <v>7.149572649572649</v>
      </c>
      <c r="AE16" s="84">
        <f>IF(AD16&gt;1.36,1,0)</f>
        <v>1</v>
      </c>
      <c r="AF16" s="167">
        <v>28918</v>
      </c>
      <c r="AG16" s="154"/>
      <c r="AH16" s="3">
        <f>IF(AF16&gt;H16*3,1,0)</f>
        <v>1</v>
      </c>
      <c r="AI16" s="167">
        <v>98</v>
      </c>
      <c r="AJ16" s="100">
        <f>IF(AI16&gt;=70,1,0)</f>
        <v>1</v>
      </c>
      <c r="AK16" s="87">
        <f>Z16+AB16+AE16+AH16+AJ16</f>
        <v>6</v>
      </c>
      <c r="AL16" s="167">
        <v>2575</v>
      </c>
      <c r="AM16" s="88">
        <f>AL16/H16</f>
        <v>2.861111111111111</v>
      </c>
      <c r="AN16" s="150">
        <f>IF(AM16&gt;=85%,2,IF(AM16&gt;=50%,1,0))</f>
        <v>2</v>
      </c>
      <c r="AO16" s="103">
        <f>AN16+X16+AK16</f>
        <v>16</v>
      </c>
      <c r="AP16" s="117">
        <f>((AO16*100)/$AP$4)/100</f>
        <v>0.9411764705882354</v>
      </c>
      <c r="AQ16" s="196" t="s">
        <v>171</v>
      </c>
      <c r="AR16" s="122"/>
      <c r="AS16" s="95"/>
      <c r="AT16" s="36"/>
      <c r="AU16" s="36"/>
      <c r="AV16" s="36"/>
      <c r="AW16" s="36"/>
      <c r="AX16" s="36"/>
      <c r="AY16" s="36"/>
      <c r="AZ16" s="36"/>
    </row>
    <row r="17" spans="1:52" s="35" customFormat="1" ht="15" customHeight="1">
      <c r="A17" s="83">
        <v>11</v>
      </c>
      <c r="B17" s="192" t="s">
        <v>104</v>
      </c>
      <c r="C17" s="167">
        <v>53</v>
      </c>
      <c r="D17" s="167">
        <v>54</v>
      </c>
      <c r="E17" s="172"/>
      <c r="F17" s="3">
        <f>IF(OR(D17&gt;(C17+20),(D17&lt;(C17-0))),0,1)</f>
        <v>1</v>
      </c>
      <c r="G17" s="170">
        <v>918</v>
      </c>
      <c r="H17" s="167">
        <v>921</v>
      </c>
      <c r="I17" s="170"/>
      <c r="J17" s="170">
        <f>IF(OR(H17&gt;(G17+100),H17&lt;(G17-50)),0,1)</f>
        <v>1</v>
      </c>
      <c r="K17" s="170">
        <v>32</v>
      </c>
      <c r="L17" s="167">
        <v>32</v>
      </c>
      <c r="M17" s="171"/>
      <c r="N17" s="167">
        <f>IF(L17&lt;&gt;K17,0,1)</f>
        <v>1</v>
      </c>
      <c r="O17" s="167">
        <v>794</v>
      </c>
      <c r="P17" s="167">
        <v>97</v>
      </c>
      <c r="Q17" s="84">
        <f>IF(P17&gt;=90,2,IF(P17&gt;=70,1,0))</f>
        <v>2</v>
      </c>
      <c r="R17" s="167">
        <v>155</v>
      </c>
      <c r="S17" s="109">
        <f>IF(R17&gt;150,1,0)</f>
        <v>1</v>
      </c>
      <c r="T17" s="169">
        <v>1182</v>
      </c>
      <c r="U17" s="167">
        <v>1354</v>
      </c>
      <c r="V17" s="169">
        <f>U17/T17</f>
        <v>1.1455160744500845</v>
      </c>
      <c r="W17" s="169">
        <f>IF(V17&gt;=90%,2,IF(V17&gt;=70%,1,0))</f>
        <v>2</v>
      </c>
      <c r="X17" s="98">
        <f>F17+J17+N17+Q17+S17+W17</f>
        <v>8</v>
      </c>
      <c r="Y17" s="167">
        <v>80</v>
      </c>
      <c r="Z17" s="100">
        <f>IF(Y17&gt;=90,2,IF(Y17&gt;=70,1,0))</f>
        <v>1</v>
      </c>
      <c r="AA17" s="167">
        <v>79</v>
      </c>
      <c r="AB17" s="100">
        <f>IF(AA17&gt;=50,2,IF(AA17&gt;=40,1,0))</f>
        <v>2</v>
      </c>
      <c r="AC17" s="167">
        <v>83046</v>
      </c>
      <c r="AD17" s="85">
        <f>AC17/H17/13</f>
        <v>6.936106239037835</v>
      </c>
      <c r="AE17" s="84">
        <f>IF(AD17&gt;1.36,1,0)</f>
        <v>1</v>
      </c>
      <c r="AF17" s="167">
        <v>24553</v>
      </c>
      <c r="AG17" s="86"/>
      <c r="AH17" s="3">
        <f>IF(AF17&gt;H17*3,1,0)</f>
        <v>1</v>
      </c>
      <c r="AI17" s="167">
        <v>98</v>
      </c>
      <c r="AJ17" s="100">
        <f>IF(AI17&gt;=70,1,0)</f>
        <v>1</v>
      </c>
      <c r="AK17" s="87">
        <f>Z17+AB17+AE17+AH17+AJ17</f>
        <v>6</v>
      </c>
      <c r="AL17" s="167">
        <v>621</v>
      </c>
      <c r="AM17" s="88">
        <f>AL17/H17</f>
        <v>0.6742671009771987</v>
      </c>
      <c r="AN17" s="100">
        <f>IF(AM17&gt;=85%,2,IF(AM17&gt;=50%,1,0))</f>
        <v>1</v>
      </c>
      <c r="AO17" s="103">
        <f>AN17+X17+AK17</f>
        <v>15</v>
      </c>
      <c r="AP17" s="117">
        <f>((AO17*100)/$AP$4)/100</f>
        <v>0.8823529411764706</v>
      </c>
      <c r="AQ17" s="197" t="s">
        <v>170</v>
      </c>
      <c r="AR17" s="122"/>
      <c r="AS17" s="7"/>
      <c r="AT17" s="7"/>
      <c r="AU17" s="7"/>
      <c r="AV17" s="7"/>
      <c r="AW17" s="7"/>
      <c r="AX17" s="7"/>
      <c r="AY17" s="7"/>
      <c r="AZ17" s="7"/>
    </row>
    <row r="18" spans="1:52" s="7" customFormat="1" ht="15" customHeight="1">
      <c r="A18" s="83">
        <v>12</v>
      </c>
      <c r="B18" s="192" t="s">
        <v>129</v>
      </c>
      <c r="C18" s="167">
        <v>69</v>
      </c>
      <c r="D18" s="167">
        <v>84</v>
      </c>
      <c r="E18" s="102"/>
      <c r="F18" s="3">
        <f>IF(OR(D18&gt;(C18+20),(D18&lt;(C18-0))),0,1)</f>
        <v>1</v>
      </c>
      <c r="G18" s="101">
        <v>1424</v>
      </c>
      <c r="H18" s="167">
        <v>1429</v>
      </c>
      <c r="I18" s="102"/>
      <c r="J18" s="3">
        <f>IF(OR(H18&gt;(G18+100),H18&lt;(G18-50)),0,1)</f>
        <v>1</v>
      </c>
      <c r="K18" s="101">
        <v>47</v>
      </c>
      <c r="L18" s="167">
        <v>47</v>
      </c>
      <c r="M18" s="102"/>
      <c r="N18" s="84">
        <f>IF(L18&lt;&gt;K18,0,1)</f>
        <v>1</v>
      </c>
      <c r="O18" s="167">
        <v>1305</v>
      </c>
      <c r="P18" s="167">
        <v>99</v>
      </c>
      <c r="Q18" s="84">
        <f>IF(P18&gt;=90,2,IF(P18&gt;=70,1,0))</f>
        <v>2</v>
      </c>
      <c r="R18" s="167">
        <v>196</v>
      </c>
      <c r="S18" s="109">
        <f>IF(R18&gt;150,1,0)</f>
        <v>1</v>
      </c>
      <c r="T18" s="83">
        <v>1630</v>
      </c>
      <c r="U18" s="167">
        <v>1860</v>
      </c>
      <c r="V18" s="136">
        <f>U18/T18</f>
        <v>1.1411042944785277</v>
      </c>
      <c r="W18" s="83">
        <f>IF(V18&gt;=90%,2,IF(V18&gt;=70%,1,0))</f>
        <v>2</v>
      </c>
      <c r="X18" s="3">
        <f>F18+J18+N18+Q18+S18+W18</f>
        <v>8</v>
      </c>
      <c r="Y18" s="167">
        <v>96</v>
      </c>
      <c r="Z18" s="100">
        <f>IF(Y18&gt;=90,2,IF(Y18&gt;=70,1,0))</f>
        <v>2</v>
      </c>
      <c r="AA18" s="167">
        <v>1</v>
      </c>
      <c r="AB18" s="100">
        <f>IF(AA18&gt;=50,2,IF(AA18&gt;=40,1,0))</f>
        <v>0</v>
      </c>
      <c r="AC18" s="167">
        <v>94338</v>
      </c>
      <c r="AD18" s="85">
        <f>AC18/H18/13</f>
        <v>5.07821499703935</v>
      </c>
      <c r="AE18" s="84">
        <f>IF(AD18&gt;1.36,1,0)</f>
        <v>1</v>
      </c>
      <c r="AF18" s="167">
        <v>27532</v>
      </c>
      <c r="AG18" s="86"/>
      <c r="AH18" s="3">
        <f>IF(AF18&gt;H18*3,1,0)</f>
        <v>1</v>
      </c>
      <c r="AI18" s="167">
        <v>99</v>
      </c>
      <c r="AJ18" s="100">
        <f>IF(AI18&gt;=70,1,0)</f>
        <v>1</v>
      </c>
      <c r="AK18" s="87">
        <f>Z18+AB18+AE18+AH18+AJ18</f>
        <v>5</v>
      </c>
      <c r="AL18" s="167">
        <v>7030</v>
      </c>
      <c r="AM18" s="88">
        <f>AL18/H18</f>
        <v>4.919524142757173</v>
      </c>
      <c r="AN18" s="100">
        <f>IF(AM18&gt;=85%,2,IF(AM18&gt;=50%,1,0))</f>
        <v>2</v>
      </c>
      <c r="AO18" s="103">
        <f>AN18+X18+AK18</f>
        <v>15</v>
      </c>
      <c r="AP18" s="117">
        <f>((AO18*100)/$AP$4)/100</f>
        <v>0.8823529411764706</v>
      </c>
      <c r="AQ18" s="196" t="s">
        <v>171</v>
      </c>
      <c r="AR18" s="122"/>
      <c r="AS18" s="128"/>
      <c r="AT18" s="129"/>
      <c r="AU18" s="129"/>
      <c r="AV18" s="129"/>
      <c r="AW18" s="129"/>
      <c r="AX18" s="129"/>
      <c r="AY18" s="129"/>
      <c r="AZ18" s="129"/>
    </row>
    <row r="19" spans="1:45" s="7" customFormat="1" ht="15" customHeight="1">
      <c r="A19" s="83">
        <v>13</v>
      </c>
      <c r="B19" s="192" t="s">
        <v>124</v>
      </c>
      <c r="C19" s="167">
        <v>23</v>
      </c>
      <c r="D19" s="167">
        <v>24</v>
      </c>
      <c r="E19" s="32"/>
      <c r="F19" s="3">
        <f>IF(OR(D19&gt;(C19+20),(D19&lt;(C19-0))),0,1)</f>
        <v>1</v>
      </c>
      <c r="G19" s="83">
        <v>428</v>
      </c>
      <c r="H19" s="167">
        <v>446</v>
      </c>
      <c r="I19" s="33"/>
      <c r="J19" s="3">
        <f>IF(OR(H19&gt;(G19+100),H19&lt;(G19-50)),0,1)</f>
        <v>1</v>
      </c>
      <c r="K19" s="31">
        <v>17</v>
      </c>
      <c r="L19" s="167">
        <v>17</v>
      </c>
      <c r="M19" s="3"/>
      <c r="N19" s="84">
        <f>IF(L19&lt;&gt;K19,0,1)</f>
        <v>1</v>
      </c>
      <c r="O19" s="167">
        <v>497</v>
      </c>
      <c r="P19" s="167">
        <v>94</v>
      </c>
      <c r="Q19" s="84">
        <f>IF(P19&gt;=90,2,IF(P19&gt;=70,1,0))</f>
        <v>2</v>
      </c>
      <c r="R19" s="167">
        <v>124</v>
      </c>
      <c r="S19" s="109">
        <f>IF(R19&gt;150,1,0)</f>
        <v>0</v>
      </c>
      <c r="T19" s="83">
        <v>455</v>
      </c>
      <c r="U19" s="167">
        <v>498</v>
      </c>
      <c r="V19" s="136">
        <f>U19/T19</f>
        <v>1.0945054945054946</v>
      </c>
      <c r="W19" s="83">
        <f>IF(V19&gt;=90%,2,IF(V19&gt;=70%,1,0))</f>
        <v>2</v>
      </c>
      <c r="X19" s="3">
        <f>F19+J19+N19+Q19+S19+W19</f>
        <v>7</v>
      </c>
      <c r="Y19" s="167">
        <v>96</v>
      </c>
      <c r="Z19" s="100">
        <f>IF(Y19&gt;=90,2,IF(Y19&gt;=70,1,0))</f>
        <v>2</v>
      </c>
      <c r="AA19" s="167">
        <v>74</v>
      </c>
      <c r="AB19" s="100">
        <f>IF(AA19&gt;=50,2,IF(AA19&gt;=40,1,0))</f>
        <v>2</v>
      </c>
      <c r="AC19" s="167">
        <v>34557</v>
      </c>
      <c r="AD19" s="85">
        <f>AC19/H19/13</f>
        <v>5.960158675405312</v>
      </c>
      <c r="AE19" s="84">
        <f>IF(AD19&gt;1.36,1,0)</f>
        <v>1</v>
      </c>
      <c r="AF19" s="167">
        <v>9824</v>
      </c>
      <c r="AG19" s="86"/>
      <c r="AH19" s="3">
        <f>IF(AF19&gt;H19*3,1,0)</f>
        <v>1</v>
      </c>
      <c r="AI19" s="167">
        <v>98</v>
      </c>
      <c r="AJ19" s="100">
        <f>IF(AI19&gt;=70,1,0)</f>
        <v>1</v>
      </c>
      <c r="AK19" s="87">
        <f>Z19+AB19+AE19+AH19+AJ19</f>
        <v>7</v>
      </c>
      <c r="AL19" s="167">
        <v>337</v>
      </c>
      <c r="AM19" s="88">
        <f>AL19/H19</f>
        <v>0.7556053811659192</v>
      </c>
      <c r="AN19" s="100">
        <f>IF(AM19&gt;=85%,2,IF(AM19&gt;=50%,1,0))</f>
        <v>1</v>
      </c>
      <c r="AO19" s="103">
        <f>AN19+X19+AK19</f>
        <v>15</v>
      </c>
      <c r="AP19" s="117">
        <f>((AO19*100)/$AP$4)/100</f>
        <v>0.8823529411764706</v>
      </c>
      <c r="AQ19" s="194" t="s">
        <v>171</v>
      </c>
      <c r="AR19" s="122"/>
      <c r="AS19" s="116"/>
    </row>
    <row r="20" spans="1:52" s="7" customFormat="1" ht="15" customHeight="1">
      <c r="A20" s="83">
        <v>14</v>
      </c>
      <c r="B20" s="192" t="s">
        <v>66</v>
      </c>
      <c r="C20" s="167">
        <v>58</v>
      </c>
      <c r="D20" s="167">
        <v>73</v>
      </c>
      <c r="E20" s="112"/>
      <c r="F20" s="3">
        <f>IF(OR(D20&gt;(C20+20),(D20&lt;(C20-0))),0,1)</f>
        <v>1</v>
      </c>
      <c r="G20" s="83">
        <v>1446</v>
      </c>
      <c r="H20" s="167">
        <v>1463</v>
      </c>
      <c r="I20" s="33"/>
      <c r="J20" s="3">
        <f>IF(OR(H20&gt;(G20+100),H20&lt;(G20-50)),0,1)</f>
        <v>1</v>
      </c>
      <c r="K20" s="83">
        <v>52</v>
      </c>
      <c r="L20" s="167">
        <v>52</v>
      </c>
      <c r="M20" s="3"/>
      <c r="N20" s="84">
        <f>IF(L20&lt;&gt;K20,0,1)</f>
        <v>1</v>
      </c>
      <c r="O20" s="167">
        <v>1523</v>
      </c>
      <c r="P20" s="167">
        <v>80</v>
      </c>
      <c r="Q20" s="84">
        <f>IF(P20&gt;=90,2,IF(P20&gt;=70,1,0))</f>
        <v>1</v>
      </c>
      <c r="R20" s="167">
        <v>311</v>
      </c>
      <c r="S20" s="109">
        <f>IF(R20&gt;150,1,0)</f>
        <v>1</v>
      </c>
      <c r="T20" s="101">
        <v>1673</v>
      </c>
      <c r="U20" s="167">
        <v>1911</v>
      </c>
      <c r="V20" s="136">
        <f>U20/T20</f>
        <v>1.1422594142259415</v>
      </c>
      <c r="W20" s="83">
        <f>IF(V20&gt;=90%,2,IF(V20&gt;=70%,1,0))</f>
        <v>2</v>
      </c>
      <c r="X20" s="3">
        <f>F20+J20+N20+Q20+S20+W20</f>
        <v>7</v>
      </c>
      <c r="Y20" s="167">
        <v>86</v>
      </c>
      <c r="Z20" s="100">
        <f>IF(Y20&gt;=90,2,IF(Y20&gt;=70,1,0))</f>
        <v>1</v>
      </c>
      <c r="AA20" s="167">
        <v>51</v>
      </c>
      <c r="AB20" s="100">
        <f>IF(AA20&gt;=50,2,IF(AA20&gt;=40,1,0))</f>
        <v>2</v>
      </c>
      <c r="AC20" s="167">
        <v>128334</v>
      </c>
      <c r="AD20" s="85">
        <f>AC20/H20/13</f>
        <v>6.747673379252327</v>
      </c>
      <c r="AE20" s="84">
        <f>IF(AD20&gt;1.36,1,0)</f>
        <v>1</v>
      </c>
      <c r="AF20" s="167">
        <v>46279</v>
      </c>
      <c r="AG20" s="86"/>
      <c r="AH20" s="3">
        <f>IF(AF20&gt;H20*3,1,0)</f>
        <v>1</v>
      </c>
      <c r="AI20" s="167">
        <v>98</v>
      </c>
      <c r="AJ20" s="100">
        <f>IF(AI20&gt;=70,1,0)</f>
        <v>1</v>
      </c>
      <c r="AK20" s="87">
        <f>Z20+AB20+AE20+AH20+AJ20</f>
        <v>6</v>
      </c>
      <c r="AL20" s="167">
        <v>3301</v>
      </c>
      <c r="AM20" s="88">
        <f>AL20/H20</f>
        <v>2.256322624743677</v>
      </c>
      <c r="AN20" s="100">
        <f>IF(AM20&gt;=85%,2,IF(AM20&gt;=50%,1,0))</f>
        <v>2</v>
      </c>
      <c r="AO20" s="103">
        <f>AN20+X20+AK20</f>
        <v>15</v>
      </c>
      <c r="AP20" s="117">
        <f>((AO20*100)/$AP$4)/100</f>
        <v>0.8823529411764706</v>
      </c>
      <c r="AQ20" s="194" t="s">
        <v>172</v>
      </c>
      <c r="AR20" s="122"/>
      <c r="AS20" s="132"/>
      <c r="AT20" s="36"/>
      <c r="AU20" s="36"/>
      <c r="AV20" s="36"/>
      <c r="AW20" s="36"/>
      <c r="AX20" s="36"/>
      <c r="AY20" s="36"/>
      <c r="AZ20" s="36"/>
    </row>
    <row r="21" spans="1:52" s="7" customFormat="1" ht="17.25" customHeight="1">
      <c r="A21" s="83">
        <v>15</v>
      </c>
      <c r="B21" s="192" t="s">
        <v>165</v>
      </c>
      <c r="C21" s="167">
        <v>44</v>
      </c>
      <c r="D21" s="167">
        <v>54</v>
      </c>
      <c r="E21" s="153"/>
      <c r="F21" s="3">
        <f>IF(OR(D21&gt;(C21+20),(D21&lt;(C21-0))),0,1)</f>
        <v>1</v>
      </c>
      <c r="G21" s="145">
        <v>962</v>
      </c>
      <c r="H21" s="167">
        <v>1008</v>
      </c>
      <c r="I21" s="153"/>
      <c r="J21" s="3">
        <f>IF(OR(H21&gt;(G21+100),H21&lt;(G21-50)),0,1)</f>
        <v>1</v>
      </c>
      <c r="K21" s="145">
        <v>36</v>
      </c>
      <c r="L21" s="167">
        <v>36</v>
      </c>
      <c r="M21" s="153"/>
      <c r="N21" s="149">
        <f>IF(L21&lt;&gt;K21,0,1)</f>
        <v>1</v>
      </c>
      <c r="O21" s="167">
        <v>909</v>
      </c>
      <c r="P21" s="167">
        <v>94</v>
      </c>
      <c r="Q21" s="149">
        <f>IF(P21&gt;=90,2,IF(P21&gt;=70,1,0))</f>
        <v>2</v>
      </c>
      <c r="R21" s="167">
        <v>190</v>
      </c>
      <c r="S21" s="109">
        <f>IF(R21&gt;150,1,0)</f>
        <v>1</v>
      </c>
      <c r="T21" s="83">
        <v>1089</v>
      </c>
      <c r="U21" s="167">
        <v>1261</v>
      </c>
      <c r="V21" s="136">
        <f>U21/T21</f>
        <v>1.157943067033976</v>
      </c>
      <c r="W21" s="83">
        <f>IF(V21&gt;=90%,2,IF(V21&gt;=70%,1,0))</f>
        <v>2</v>
      </c>
      <c r="X21" s="3">
        <f>F21+J21+N21+Q21+S21+W21</f>
        <v>8</v>
      </c>
      <c r="Y21" s="167">
        <v>75</v>
      </c>
      <c r="Z21" s="150">
        <f>IF(Y21&gt;=90,2,IF(Y21&gt;=70,1,0))</f>
        <v>1</v>
      </c>
      <c r="AA21" s="167">
        <v>45</v>
      </c>
      <c r="AB21" s="150">
        <f>IF(AA21&gt;=50,2,IF(AA21&gt;=40,1,0))</f>
        <v>1</v>
      </c>
      <c r="AC21" s="167">
        <v>62037</v>
      </c>
      <c r="AD21" s="85">
        <f>AC21/H21/13</f>
        <v>4.7342032967032965</v>
      </c>
      <c r="AE21" s="84">
        <f>IF(AD21&gt;1.36,1,0)</f>
        <v>1</v>
      </c>
      <c r="AF21" s="167">
        <v>17480</v>
      </c>
      <c r="AG21" s="154"/>
      <c r="AH21" s="3">
        <f>IF(AF21&gt;H21*3,1,0)</f>
        <v>1</v>
      </c>
      <c r="AI21" s="167">
        <v>97</v>
      </c>
      <c r="AJ21" s="100">
        <f>IF(AI21&gt;=70,1,0)</f>
        <v>1</v>
      </c>
      <c r="AK21" s="87">
        <f>Z21+AB21+AE21+AH21+AJ21</f>
        <v>5</v>
      </c>
      <c r="AL21" s="167">
        <v>1097</v>
      </c>
      <c r="AM21" s="88">
        <f>AL21/H21</f>
        <v>1.0882936507936507</v>
      </c>
      <c r="AN21" s="150">
        <f>IF(AM21&gt;=85%,2,IF(AM21&gt;=50%,1,0))</f>
        <v>2</v>
      </c>
      <c r="AO21" s="103">
        <f>AN21+X21+AK21</f>
        <v>15</v>
      </c>
      <c r="AP21" s="117">
        <f>((AO21*100)/$AP$4)/100</f>
        <v>0.8823529411764706</v>
      </c>
      <c r="AQ21" s="194" t="s">
        <v>172</v>
      </c>
      <c r="AR21" s="122"/>
      <c r="AS21" s="122"/>
      <c r="AT21" s="36"/>
      <c r="AU21" s="36"/>
      <c r="AV21" s="36"/>
      <c r="AW21" s="36"/>
      <c r="AX21" s="36"/>
      <c r="AY21" s="36"/>
      <c r="AZ21" s="36"/>
    </row>
    <row r="22" spans="1:52" s="7" customFormat="1" ht="15" customHeight="1">
      <c r="A22" s="83">
        <v>16</v>
      </c>
      <c r="B22" s="192" t="s">
        <v>79</v>
      </c>
      <c r="C22" s="167">
        <v>59</v>
      </c>
      <c r="D22" s="167">
        <v>79</v>
      </c>
      <c r="E22" s="102"/>
      <c r="F22" s="3">
        <f>IF(OR(D22&gt;(C22+20),(D22&lt;(C22-0))),0,1)</f>
        <v>1</v>
      </c>
      <c r="G22" s="101">
        <v>1306</v>
      </c>
      <c r="H22" s="167">
        <v>1313</v>
      </c>
      <c r="I22" s="102"/>
      <c r="J22" s="3">
        <f>IF(OR(H22&gt;(G22+100),H22&lt;(G22-50)),0,1)</f>
        <v>1</v>
      </c>
      <c r="K22" s="101">
        <v>47</v>
      </c>
      <c r="L22" s="167">
        <v>47</v>
      </c>
      <c r="M22" s="102"/>
      <c r="N22" s="84">
        <f>IF(L22&lt;&gt;K22,0,1)</f>
        <v>1</v>
      </c>
      <c r="O22" s="167">
        <v>1706</v>
      </c>
      <c r="P22" s="167">
        <v>93</v>
      </c>
      <c r="Q22" s="84">
        <f>IF(P22&gt;=90,2,IF(P22&gt;=70,1,0))</f>
        <v>2</v>
      </c>
      <c r="R22" s="167">
        <v>192</v>
      </c>
      <c r="S22" s="109">
        <f>IF(R22&gt;150,1,0)</f>
        <v>1</v>
      </c>
      <c r="T22" s="83">
        <v>1560</v>
      </c>
      <c r="U22" s="167">
        <v>1788</v>
      </c>
      <c r="V22" s="136">
        <f>U22/T22</f>
        <v>1.146153846153846</v>
      </c>
      <c r="W22" s="83">
        <f>IF(V22&gt;=90%,2,IF(V22&gt;=70%,1,0))</f>
        <v>2</v>
      </c>
      <c r="X22" s="3">
        <f>F22+J22+N22+Q22+S22+W22</f>
        <v>8</v>
      </c>
      <c r="Y22" s="167">
        <v>85</v>
      </c>
      <c r="Z22" s="100">
        <f>IF(Y22&gt;=90,2,IF(Y22&gt;=70,1,0))</f>
        <v>1</v>
      </c>
      <c r="AA22" s="167">
        <v>45</v>
      </c>
      <c r="AB22" s="100">
        <f>IF(AA22&gt;=50,2,IF(AA22&gt;=40,1,0))</f>
        <v>1</v>
      </c>
      <c r="AC22" s="167">
        <v>110843</v>
      </c>
      <c r="AD22" s="85">
        <f>AC22/H22/13</f>
        <v>6.493819204405648</v>
      </c>
      <c r="AE22" s="84">
        <f>IF(AD22&gt;1.36,1,0)</f>
        <v>1</v>
      </c>
      <c r="AF22" s="167">
        <v>38266</v>
      </c>
      <c r="AG22" s="86"/>
      <c r="AH22" s="3">
        <f>IF(AF22&gt;H22*3,1,0)</f>
        <v>1</v>
      </c>
      <c r="AI22" s="167">
        <v>99</v>
      </c>
      <c r="AJ22" s="100">
        <f>IF(AI22&gt;=70,1,0)</f>
        <v>1</v>
      </c>
      <c r="AK22" s="87">
        <f>Z22+AB22+AE22+AH22+AJ22</f>
        <v>5</v>
      </c>
      <c r="AL22" s="167">
        <v>1278</v>
      </c>
      <c r="AM22" s="88">
        <f>AL22/H22</f>
        <v>0.9733434881949733</v>
      </c>
      <c r="AN22" s="100">
        <f>IF(AM22&gt;=85%,2,IF(AM22&gt;=50%,1,0))</f>
        <v>2</v>
      </c>
      <c r="AO22" s="103">
        <f>AN22+X22+AK22</f>
        <v>15</v>
      </c>
      <c r="AP22" s="117">
        <f>((AO22*100)/$AP$4)/100</f>
        <v>0.8823529411764706</v>
      </c>
      <c r="AQ22" s="195" t="s">
        <v>172</v>
      </c>
      <c r="AR22" s="122"/>
      <c r="AS22" s="128"/>
      <c r="AT22" s="61"/>
      <c r="AU22" s="61"/>
      <c r="AV22" s="61"/>
      <c r="AW22" s="61"/>
      <c r="AX22" s="61"/>
      <c r="AY22" s="61"/>
      <c r="AZ22" s="61"/>
    </row>
    <row r="23" spans="1:52" s="7" customFormat="1" ht="15" customHeight="1">
      <c r="A23" s="83">
        <v>17</v>
      </c>
      <c r="B23" s="192" t="s">
        <v>115</v>
      </c>
      <c r="C23" s="167">
        <v>45</v>
      </c>
      <c r="D23" s="167">
        <v>55</v>
      </c>
      <c r="E23" s="155"/>
      <c r="F23" s="3">
        <f>IF(OR(D23&gt;(C23+20),(D23&lt;(C23-0))),0,1)</f>
        <v>1</v>
      </c>
      <c r="G23" s="148">
        <v>919</v>
      </c>
      <c r="H23" s="167">
        <v>914</v>
      </c>
      <c r="I23" s="156"/>
      <c r="J23" s="3">
        <f>IF(OR(H23&gt;(G23+100),H23&lt;(G23-50)),0,1)</f>
        <v>1</v>
      </c>
      <c r="K23" s="83">
        <v>35</v>
      </c>
      <c r="L23" s="167">
        <v>35</v>
      </c>
      <c r="M23" s="3"/>
      <c r="N23" s="149">
        <f>IF(L23&lt;&gt;K23,0,1)</f>
        <v>1</v>
      </c>
      <c r="O23" s="167">
        <v>829</v>
      </c>
      <c r="P23" s="167">
        <v>90</v>
      </c>
      <c r="Q23" s="149">
        <f>IF(P23&gt;=90,2,IF(P23&gt;=70,1,0))</f>
        <v>2</v>
      </c>
      <c r="R23" s="167">
        <v>169</v>
      </c>
      <c r="S23" s="109">
        <f>IF(R23&gt;150,1,0)</f>
        <v>1</v>
      </c>
      <c r="T23" s="83">
        <v>1085</v>
      </c>
      <c r="U23" s="167">
        <v>1225</v>
      </c>
      <c r="V23" s="136">
        <f>U23/T23</f>
        <v>1.1290322580645162</v>
      </c>
      <c r="W23" s="83">
        <f>IF(V23&gt;=90%,2,IF(V23&gt;=70%,1,0))</f>
        <v>2</v>
      </c>
      <c r="X23" s="3">
        <f>F23+J23+N23+Q23+S23+W23</f>
        <v>8</v>
      </c>
      <c r="Y23" s="167">
        <v>66</v>
      </c>
      <c r="Z23" s="150">
        <f>IF(Y23&gt;=90,2,IF(Y23&gt;=70,1,0))</f>
        <v>0</v>
      </c>
      <c r="AA23" s="167">
        <v>46</v>
      </c>
      <c r="AB23" s="150">
        <f>IF(AA23&gt;=50,2,IF(AA23&gt;=40,1,0))</f>
        <v>1</v>
      </c>
      <c r="AC23" s="167">
        <v>52265</v>
      </c>
      <c r="AD23" s="85">
        <f>AC23/H23/13</f>
        <v>4.398670257532402</v>
      </c>
      <c r="AE23" s="84">
        <f>IF(AD23&gt;1.36,1,0)</f>
        <v>1</v>
      </c>
      <c r="AF23" s="167">
        <v>20442</v>
      </c>
      <c r="AG23" s="154"/>
      <c r="AH23" s="3">
        <f>IF(AF23&gt;H23*3,1,0)</f>
        <v>1</v>
      </c>
      <c r="AI23" s="167">
        <v>92</v>
      </c>
      <c r="AJ23" s="100">
        <f>IF(AI23&gt;=70,1,0)</f>
        <v>1</v>
      </c>
      <c r="AK23" s="87">
        <f>Z23+AB23+AE23+AH23+AJ23</f>
        <v>4</v>
      </c>
      <c r="AL23" s="167">
        <v>1221</v>
      </c>
      <c r="AM23" s="88">
        <f>AL23/H23</f>
        <v>1.3358862144420132</v>
      </c>
      <c r="AN23" s="150">
        <f>IF(AM23&gt;=85%,2,IF(AM23&gt;=50%,1,0))</f>
        <v>2</v>
      </c>
      <c r="AO23" s="103">
        <f>AN23+X23+AK23</f>
        <v>14</v>
      </c>
      <c r="AP23" s="117">
        <f>((AO23*100)/$AP$4)/100</f>
        <v>0.823529411764706</v>
      </c>
      <c r="AQ23" s="194" t="s">
        <v>171</v>
      </c>
      <c r="AR23" s="122"/>
      <c r="AS23" s="152"/>
      <c r="AT23" s="36"/>
      <c r="AU23" s="36"/>
      <c r="AV23" s="36"/>
      <c r="AW23" s="36"/>
      <c r="AX23" s="36"/>
      <c r="AY23" s="36"/>
      <c r="AZ23" s="36"/>
    </row>
    <row r="24" spans="1:52" s="7" customFormat="1" ht="15" customHeight="1">
      <c r="A24" s="83">
        <v>18</v>
      </c>
      <c r="B24" s="192" t="s">
        <v>105</v>
      </c>
      <c r="C24" s="167">
        <v>68</v>
      </c>
      <c r="D24" s="167">
        <v>77</v>
      </c>
      <c r="E24" s="83"/>
      <c r="F24" s="3">
        <f>IF(OR(D24&gt;(C24+20),(D24&lt;(C24-0))),0,1)</f>
        <v>1</v>
      </c>
      <c r="G24" s="83">
        <v>1502</v>
      </c>
      <c r="H24" s="167">
        <v>1507</v>
      </c>
      <c r="I24" s="83"/>
      <c r="J24" s="3">
        <f>IF(OR(H24&gt;(G24+100),H24&lt;(G24-50)),0,1)</f>
        <v>1</v>
      </c>
      <c r="K24" s="83">
        <v>55</v>
      </c>
      <c r="L24" s="167">
        <v>55</v>
      </c>
      <c r="M24" s="83"/>
      <c r="N24" s="84">
        <f>IF(L24&lt;&gt;K24,0,1)</f>
        <v>1</v>
      </c>
      <c r="O24" s="167">
        <v>1434</v>
      </c>
      <c r="P24" s="167">
        <v>100</v>
      </c>
      <c r="Q24" s="84">
        <f>IF(P24&gt;=90,2,IF(P24&gt;=70,1,0))</f>
        <v>2</v>
      </c>
      <c r="R24" s="167">
        <v>901</v>
      </c>
      <c r="S24" s="109">
        <f>IF(R24&gt;150,1,0)</f>
        <v>1</v>
      </c>
      <c r="T24" s="101">
        <v>1926</v>
      </c>
      <c r="U24" s="167">
        <v>2210</v>
      </c>
      <c r="V24" s="136">
        <f>U24/T24</f>
        <v>1.1474558670820354</v>
      </c>
      <c r="W24" s="83">
        <f>IF(V24&gt;=90%,2,IF(V24&gt;=70%,1,0))</f>
        <v>2</v>
      </c>
      <c r="X24" s="3">
        <f>F24+J24+N24+Q24+S24+W24</f>
        <v>8</v>
      </c>
      <c r="Y24" s="167">
        <v>87</v>
      </c>
      <c r="Z24" s="100">
        <f>IF(Y24&gt;=90,2,IF(Y24&gt;=70,1,0))</f>
        <v>1</v>
      </c>
      <c r="AA24" s="167">
        <v>12</v>
      </c>
      <c r="AB24" s="100">
        <f>IF(AA24&gt;=50,2,IF(AA24&gt;=40,1,0))</f>
        <v>0</v>
      </c>
      <c r="AC24" s="167">
        <v>63774</v>
      </c>
      <c r="AD24" s="85">
        <f>AC24/H24/13</f>
        <v>3.2552702771680875</v>
      </c>
      <c r="AE24" s="84">
        <f>IF(AD24&gt;1.36,1,0)</f>
        <v>1</v>
      </c>
      <c r="AF24" s="167">
        <v>25106</v>
      </c>
      <c r="AG24" s="86"/>
      <c r="AH24" s="3">
        <f>IF(AF24&gt;H24*3,1,0)</f>
        <v>1</v>
      </c>
      <c r="AI24" s="167">
        <v>100</v>
      </c>
      <c r="AJ24" s="100">
        <f>IF(AI24&gt;=70,1,0)</f>
        <v>1</v>
      </c>
      <c r="AK24" s="87">
        <f>Z24+AB24+AE24+AH24+AJ24</f>
        <v>4</v>
      </c>
      <c r="AL24" s="167">
        <v>5864</v>
      </c>
      <c r="AM24" s="88">
        <f>AL24/H24</f>
        <v>3.891174518911745</v>
      </c>
      <c r="AN24" s="100">
        <f>IF(AM24&gt;=85%,2,IF(AM24&gt;=50%,1,0))</f>
        <v>2</v>
      </c>
      <c r="AO24" s="103">
        <f>AN24+X24+AK24</f>
        <v>14</v>
      </c>
      <c r="AP24" s="117">
        <f>((AO24*100)/$AP$4)/100</f>
        <v>0.823529411764706</v>
      </c>
      <c r="AQ24" s="196" t="s">
        <v>170</v>
      </c>
      <c r="AR24" s="122"/>
      <c r="AS24" s="122"/>
      <c r="AT24" s="36"/>
      <c r="AU24" s="36"/>
      <c r="AV24" s="36"/>
      <c r="AW24" s="36"/>
      <c r="AX24" s="36"/>
      <c r="AY24" s="36"/>
      <c r="AZ24" s="36"/>
    </row>
    <row r="25" spans="1:52" ht="14.25" customHeight="1">
      <c r="A25" s="83">
        <v>19</v>
      </c>
      <c r="B25" s="192" t="s">
        <v>99</v>
      </c>
      <c r="C25" s="167">
        <v>59</v>
      </c>
      <c r="D25" s="167">
        <v>71</v>
      </c>
      <c r="E25" s="32"/>
      <c r="F25" s="3">
        <f>IF(OR(D25&gt;(C25+20),(D25&lt;(C25-0))),0,1)</f>
        <v>1</v>
      </c>
      <c r="G25" s="83">
        <v>1175</v>
      </c>
      <c r="H25" s="167">
        <v>1185</v>
      </c>
      <c r="I25" s="33"/>
      <c r="J25" s="3">
        <f>IF(OR(H25&gt;(G25+100),H25&lt;(G25-50)),0,1)</f>
        <v>1</v>
      </c>
      <c r="K25" s="83">
        <v>43</v>
      </c>
      <c r="L25" s="167">
        <v>43</v>
      </c>
      <c r="M25" s="3"/>
      <c r="N25" s="84">
        <f>IF(L25&lt;&gt;K25,0,1)</f>
        <v>1</v>
      </c>
      <c r="O25" s="167">
        <v>1043</v>
      </c>
      <c r="P25" s="167">
        <v>88</v>
      </c>
      <c r="Q25" s="84">
        <f>IF(P25&gt;=90,2,IF(P25&gt;=70,1,0))</f>
        <v>1</v>
      </c>
      <c r="R25" s="167">
        <v>207</v>
      </c>
      <c r="S25" s="109">
        <f>IF(R25&gt;150,1,0)</f>
        <v>1</v>
      </c>
      <c r="T25" s="101">
        <v>1420</v>
      </c>
      <c r="U25" s="167">
        <v>1672</v>
      </c>
      <c r="V25" s="136">
        <f>U25/T25</f>
        <v>1.1774647887323944</v>
      </c>
      <c r="W25" s="83">
        <f>IF(V25&gt;=90%,2,IF(V25&gt;=70%,1,0))</f>
        <v>2</v>
      </c>
      <c r="X25" s="3">
        <f>F25+J25+N25+Q25+S25+W25</f>
        <v>7</v>
      </c>
      <c r="Y25" s="167">
        <v>80</v>
      </c>
      <c r="Z25" s="100">
        <f>IF(Y25&gt;=90,2,IF(Y25&gt;=70,1,0))</f>
        <v>1</v>
      </c>
      <c r="AA25" s="167">
        <v>57</v>
      </c>
      <c r="AB25" s="100">
        <f>IF(AA25&gt;=50,2,IF(AA25&gt;=40,1,0))</f>
        <v>2</v>
      </c>
      <c r="AC25" s="167">
        <v>17531</v>
      </c>
      <c r="AD25" s="85">
        <f>AC25/H25/13</f>
        <v>1.1380071405387862</v>
      </c>
      <c r="AE25" s="84">
        <f>IF(AD25&gt;1.36,1,0)</f>
        <v>0</v>
      </c>
      <c r="AF25" s="167">
        <v>13372</v>
      </c>
      <c r="AG25" s="86"/>
      <c r="AH25" s="3">
        <f>IF(AF25&gt;H25*3,1,0)</f>
        <v>1</v>
      </c>
      <c r="AI25" s="167">
        <v>79</v>
      </c>
      <c r="AJ25" s="100">
        <f>IF(AI25&gt;=70,1,0)</f>
        <v>1</v>
      </c>
      <c r="AK25" s="87">
        <f>Z25+AB25+AE25+AH25+AJ25</f>
        <v>5</v>
      </c>
      <c r="AL25" s="167">
        <v>1662</v>
      </c>
      <c r="AM25" s="88">
        <f>AL25/H25</f>
        <v>1.4025316455696202</v>
      </c>
      <c r="AN25" s="100">
        <f>IF(AM25&gt;=85%,2,IF(AM25&gt;=50%,1,0))</f>
        <v>2</v>
      </c>
      <c r="AO25" s="103">
        <f>AN25+X25+AK25</f>
        <v>14</v>
      </c>
      <c r="AP25" s="117">
        <f>((AO25*100)/$AP$4)/100</f>
        <v>0.823529411764706</v>
      </c>
      <c r="AQ25" s="195" t="s">
        <v>170</v>
      </c>
      <c r="AR25" s="122"/>
      <c r="AS25" s="95"/>
      <c r="AT25" s="7"/>
      <c r="AU25" s="7"/>
      <c r="AV25" s="7"/>
      <c r="AW25" s="7"/>
      <c r="AX25" s="7"/>
      <c r="AY25" s="7"/>
      <c r="AZ25" s="7"/>
    </row>
    <row r="26" spans="1:52" ht="17.25" customHeight="1">
      <c r="A26" s="83">
        <v>20</v>
      </c>
      <c r="B26" s="192" t="s">
        <v>55</v>
      </c>
      <c r="C26" s="167">
        <v>35</v>
      </c>
      <c r="D26" s="167">
        <v>40</v>
      </c>
      <c r="E26" s="153"/>
      <c r="F26" s="3">
        <f>IF(OR(D26&gt;(C26+20),(D26&lt;(C26-0))),0,1)</f>
        <v>1</v>
      </c>
      <c r="G26" s="145">
        <v>710</v>
      </c>
      <c r="H26" s="167">
        <v>724</v>
      </c>
      <c r="I26" s="153"/>
      <c r="J26" s="3">
        <f>IF(OR(H26&gt;(G26+100),H26&lt;(G26-50)),0,1)</f>
        <v>1</v>
      </c>
      <c r="K26" s="145">
        <v>29</v>
      </c>
      <c r="L26" s="167">
        <v>29</v>
      </c>
      <c r="M26" s="153"/>
      <c r="N26" s="149">
        <f>IF(L26&lt;&gt;K26,0,1)</f>
        <v>1</v>
      </c>
      <c r="O26" s="167">
        <v>982</v>
      </c>
      <c r="P26" s="167">
        <v>83</v>
      </c>
      <c r="Q26" s="149">
        <f>IF(P26&gt;=90,2,IF(P26&gt;=70,1,0))</f>
        <v>1</v>
      </c>
      <c r="R26" s="167">
        <v>206</v>
      </c>
      <c r="S26" s="109">
        <f>IF(R26&gt;150,1,0)</f>
        <v>1</v>
      </c>
      <c r="T26" s="83">
        <v>937</v>
      </c>
      <c r="U26" s="167">
        <v>1023</v>
      </c>
      <c r="V26" s="136">
        <f>U26/T26</f>
        <v>1.0917822838847386</v>
      </c>
      <c r="W26" s="83">
        <f>IF(V26&gt;=90%,2,IF(V26&gt;=70%,1,0))</f>
        <v>2</v>
      </c>
      <c r="X26" s="3">
        <f>F26+J26+N26+Q26+S26+W26</f>
        <v>7</v>
      </c>
      <c r="Y26" s="167">
        <v>90</v>
      </c>
      <c r="Z26" s="150">
        <f>IF(Y26&gt;=90,2,IF(Y26&gt;=70,1,0))</f>
        <v>2</v>
      </c>
      <c r="AA26" s="167">
        <v>57</v>
      </c>
      <c r="AB26" s="150">
        <f>IF(AA26&gt;=50,2,IF(AA26&gt;=40,1,0))</f>
        <v>2</v>
      </c>
      <c r="AC26" s="167">
        <v>55957</v>
      </c>
      <c r="AD26" s="85">
        <f>AC26/H26/13</f>
        <v>5.945282617934552</v>
      </c>
      <c r="AE26" s="84">
        <f>IF(AD26&gt;1.36,1,0)</f>
        <v>1</v>
      </c>
      <c r="AF26" s="167">
        <v>21667</v>
      </c>
      <c r="AG26" s="154"/>
      <c r="AH26" s="3">
        <f>IF(AF26&gt;H26*3,1,0)</f>
        <v>1</v>
      </c>
      <c r="AI26" s="167">
        <v>97</v>
      </c>
      <c r="AJ26" s="100">
        <f>IF(AI26&gt;=70,1,0)</f>
        <v>1</v>
      </c>
      <c r="AK26" s="87">
        <f>Z26+AB26+AE26+AH26+AJ26</f>
        <v>7</v>
      </c>
      <c r="AL26" s="167">
        <v>42</v>
      </c>
      <c r="AM26" s="88">
        <f>AL26/H26</f>
        <v>0.058011049723756904</v>
      </c>
      <c r="AN26" s="150">
        <f>IF(AM26&gt;=85%,2,IF(AM26&gt;=50%,1,0))</f>
        <v>0</v>
      </c>
      <c r="AO26" s="103">
        <f>AN26+X26+AK26</f>
        <v>14</v>
      </c>
      <c r="AP26" s="117">
        <f>((AO26*100)/$AP$4)/100</f>
        <v>0.823529411764706</v>
      </c>
      <c r="AQ26" s="195" t="s">
        <v>169</v>
      </c>
      <c r="AR26" s="122"/>
      <c r="AS26" s="95"/>
      <c r="AT26" s="35"/>
      <c r="AU26" s="35"/>
      <c r="AV26" s="35"/>
      <c r="AW26" s="35"/>
      <c r="AX26" s="35"/>
      <c r="AY26" s="35"/>
      <c r="AZ26" s="35"/>
    </row>
    <row r="27" spans="1:52" s="7" customFormat="1" ht="16.5" customHeight="1">
      <c r="A27" s="83">
        <v>21</v>
      </c>
      <c r="B27" s="192" t="s">
        <v>61</v>
      </c>
      <c r="C27" s="167">
        <v>66</v>
      </c>
      <c r="D27" s="167">
        <v>79</v>
      </c>
      <c r="E27" s="153"/>
      <c r="F27" s="3">
        <f>IF(OR(D27&gt;(C27+20),(D27&lt;(C27-0))),0,1)</f>
        <v>1</v>
      </c>
      <c r="G27" s="145">
        <v>1398</v>
      </c>
      <c r="H27" s="167">
        <v>1400</v>
      </c>
      <c r="I27" s="153"/>
      <c r="J27" s="3">
        <f>IF(OR(H27&gt;(G27+100),H27&lt;(G27-50)),0,1)</f>
        <v>1</v>
      </c>
      <c r="K27" s="145">
        <v>49</v>
      </c>
      <c r="L27" s="167">
        <v>49</v>
      </c>
      <c r="M27" s="153"/>
      <c r="N27" s="149">
        <f>IF(L27&lt;&gt;K27,0,1)</f>
        <v>1</v>
      </c>
      <c r="O27" s="167">
        <v>2141</v>
      </c>
      <c r="P27" s="167">
        <v>93</v>
      </c>
      <c r="Q27" s="149">
        <f>IF(P27&gt;=90,2,IF(P27&gt;=70,1,0))</f>
        <v>2</v>
      </c>
      <c r="R27" s="167">
        <v>268</v>
      </c>
      <c r="S27" s="109">
        <f>IF(R27&gt;150,1,0)</f>
        <v>1</v>
      </c>
      <c r="T27" s="83">
        <v>1536</v>
      </c>
      <c r="U27" s="167">
        <v>1801</v>
      </c>
      <c r="V27" s="136">
        <f>U27/T27</f>
        <v>1.1725260416666667</v>
      </c>
      <c r="W27" s="83">
        <f>IF(V27&gt;=90%,2,IF(V27&gt;=70%,1,0))</f>
        <v>2</v>
      </c>
      <c r="X27" s="3">
        <f>F27+J27+N27+Q27+S27+W27</f>
        <v>8</v>
      </c>
      <c r="Y27" s="167">
        <v>71</v>
      </c>
      <c r="Z27" s="150">
        <f>IF(Y27&gt;=90,2,IF(Y27&gt;=70,1,0))</f>
        <v>1</v>
      </c>
      <c r="AA27" s="167">
        <v>31</v>
      </c>
      <c r="AB27" s="150">
        <f>IF(AA27&gt;=50,2,IF(AA27&gt;=40,1,0))</f>
        <v>0</v>
      </c>
      <c r="AC27" s="167">
        <v>118358</v>
      </c>
      <c r="AD27" s="85">
        <f>AC27/H27/13</f>
        <v>6.503186813186813</v>
      </c>
      <c r="AE27" s="84">
        <f>IF(AD27&gt;1.36,1,0)</f>
        <v>1</v>
      </c>
      <c r="AF27" s="167">
        <v>55320</v>
      </c>
      <c r="AG27" s="154"/>
      <c r="AH27" s="3">
        <f>IF(AF27&gt;H27*3,1,0)</f>
        <v>1</v>
      </c>
      <c r="AI27" s="167">
        <v>100</v>
      </c>
      <c r="AJ27" s="100">
        <f>IF(AI27&gt;=70,1,0)</f>
        <v>1</v>
      </c>
      <c r="AK27" s="87">
        <f>Z27+AB27+AE27+AH27+AJ27</f>
        <v>4</v>
      </c>
      <c r="AL27" s="167">
        <v>10150</v>
      </c>
      <c r="AM27" s="88">
        <f>AL27/H27</f>
        <v>7.25</v>
      </c>
      <c r="AN27" s="150">
        <f>IF(AM27&gt;=85%,2,IF(AM27&gt;=50%,1,0))</f>
        <v>2</v>
      </c>
      <c r="AO27" s="103">
        <f>AN27+X27+AK27</f>
        <v>14</v>
      </c>
      <c r="AP27" s="117">
        <f>((AO27*100)/$AP$4)/100</f>
        <v>0.823529411764706</v>
      </c>
      <c r="AQ27" s="196" t="s">
        <v>169</v>
      </c>
      <c r="AR27" s="122"/>
      <c r="AS27" s="128"/>
      <c r="AT27" s="129"/>
      <c r="AU27" s="129"/>
      <c r="AV27" s="129"/>
      <c r="AW27" s="129"/>
      <c r="AX27" s="129"/>
      <c r="AY27" s="129"/>
      <c r="AZ27" s="129"/>
    </row>
    <row r="28" spans="1:52" s="7" customFormat="1" ht="14.25" customHeight="1">
      <c r="A28" s="83">
        <v>22</v>
      </c>
      <c r="B28" s="192" t="s">
        <v>47</v>
      </c>
      <c r="C28" s="167">
        <v>56</v>
      </c>
      <c r="D28" s="167">
        <v>65</v>
      </c>
      <c r="E28" s="32"/>
      <c r="F28" s="3">
        <f>IF(OR(D28&gt;(C28+20),(D28&lt;(C28-0))),0,1)</f>
        <v>1</v>
      </c>
      <c r="G28" s="83">
        <v>1111</v>
      </c>
      <c r="H28" s="167">
        <v>1111</v>
      </c>
      <c r="I28" s="33"/>
      <c r="J28" s="3">
        <f>IF(OR(H28&gt;(G28+100),H28&lt;(G28-50)),0,1)</f>
        <v>1</v>
      </c>
      <c r="K28" s="83">
        <v>38</v>
      </c>
      <c r="L28" s="167">
        <v>38</v>
      </c>
      <c r="M28" s="3"/>
      <c r="N28" s="84">
        <f>IF(L28&lt;&gt;K28,0,1)</f>
        <v>1</v>
      </c>
      <c r="O28" s="167">
        <v>1071</v>
      </c>
      <c r="P28" s="167">
        <v>97</v>
      </c>
      <c r="Q28" s="84">
        <f>IF(P28&gt;=90,2,IF(P28&gt;=70,1,0))</f>
        <v>2</v>
      </c>
      <c r="R28" s="167">
        <v>192</v>
      </c>
      <c r="S28" s="109">
        <f>IF(R28&gt;150,1,0)</f>
        <v>1</v>
      </c>
      <c r="T28" s="83">
        <v>1270</v>
      </c>
      <c r="U28" s="167">
        <v>1470</v>
      </c>
      <c r="V28" s="136">
        <f>U28/T28</f>
        <v>1.1574803149606299</v>
      </c>
      <c r="W28" s="83">
        <f>IF(V28&gt;=90%,2,IF(V28&gt;=70%,1,0))</f>
        <v>2</v>
      </c>
      <c r="X28" s="3">
        <f>F28+J28+N28+Q28+S28+W28</f>
        <v>8</v>
      </c>
      <c r="Y28" s="167">
        <v>59</v>
      </c>
      <c r="Z28" s="100">
        <f>IF(Y28&gt;=90,2,IF(Y28&gt;=70,1,0))</f>
        <v>0</v>
      </c>
      <c r="AA28" s="167">
        <v>3</v>
      </c>
      <c r="AB28" s="100">
        <f>IF(AA28&gt;=50,2,IF(AA28&gt;=40,1,0))</f>
        <v>0</v>
      </c>
      <c r="AC28" s="167">
        <v>67313</v>
      </c>
      <c r="AD28" s="85">
        <f>AC28/H28/13</f>
        <v>4.66059682891366</v>
      </c>
      <c r="AE28" s="84">
        <f>IF(AD28&gt;1.36,1,0)</f>
        <v>1</v>
      </c>
      <c r="AF28" s="167">
        <v>31835</v>
      </c>
      <c r="AG28" s="86"/>
      <c r="AH28" s="3">
        <f>IF(AF28&gt;H28*3,1,0)</f>
        <v>1</v>
      </c>
      <c r="AI28" s="167">
        <v>96</v>
      </c>
      <c r="AJ28" s="100">
        <f>IF(AI28&gt;=70,1,0)</f>
        <v>1</v>
      </c>
      <c r="AK28" s="87">
        <f>Z28+AB28+AE28+AH28+AJ28</f>
        <v>3</v>
      </c>
      <c r="AL28" s="167">
        <v>2786</v>
      </c>
      <c r="AM28" s="88">
        <f>AL28/H28</f>
        <v>2.507650765076508</v>
      </c>
      <c r="AN28" s="100">
        <f>IF(AM28&gt;=85%,2,IF(AM28&gt;=50%,1,0))</f>
        <v>2</v>
      </c>
      <c r="AO28" s="103">
        <f>AN28+X28+AK28</f>
        <v>13</v>
      </c>
      <c r="AP28" s="117">
        <f>((AO28*100)/$AP$4)/100</f>
        <v>0.7647058823529411</v>
      </c>
      <c r="AQ28" s="195" t="s">
        <v>169</v>
      </c>
      <c r="AR28" s="122"/>
      <c r="AS28" s="128"/>
      <c r="AT28" s="36"/>
      <c r="AU28" s="36"/>
      <c r="AV28" s="36"/>
      <c r="AW28" s="36"/>
      <c r="AX28" s="36"/>
      <c r="AY28" s="36"/>
      <c r="AZ28" s="36"/>
    </row>
    <row r="29" spans="1:52" s="7" customFormat="1" ht="15" customHeight="1">
      <c r="A29" s="83">
        <v>23</v>
      </c>
      <c r="B29" s="192" t="s">
        <v>84</v>
      </c>
      <c r="C29" s="167">
        <v>53</v>
      </c>
      <c r="D29" s="167">
        <v>63</v>
      </c>
      <c r="E29" s="153"/>
      <c r="F29" s="3">
        <f>IF(OR(D29&gt;(C29+20),(D29&lt;(C29-0))),0,1)</f>
        <v>1</v>
      </c>
      <c r="G29" s="145">
        <v>1211</v>
      </c>
      <c r="H29" s="167">
        <v>1225</v>
      </c>
      <c r="I29" s="153"/>
      <c r="J29" s="3">
        <f>IF(OR(H29&gt;(G29+100),H29&lt;(G29-50)),0,1)</f>
        <v>1</v>
      </c>
      <c r="K29" s="145">
        <v>44</v>
      </c>
      <c r="L29" s="167">
        <v>44</v>
      </c>
      <c r="M29" s="153"/>
      <c r="N29" s="149">
        <f>IF(L29&lt;&gt;K29,0,1)</f>
        <v>1</v>
      </c>
      <c r="O29" s="167">
        <v>1856</v>
      </c>
      <c r="P29" s="167">
        <v>93</v>
      </c>
      <c r="Q29" s="149">
        <f>IF(P29&gt;=90,2,IF(P29&gt;=70,1,0))</f>
        <v>2</v>
      </c>
      <c r="R29" s="167">
        <v>237</v>
      </c>
      <c r="S29" s="109">
        <f>IF(R29&gt;150,1,0)</f>
        <v>1</v>
      </c>
      <c r="T29" s="83">
        <v>1400</v>
      </c>
      <c r="U29" s="167">
        <v>1672</v>
      </c>
      <c r="V29" s="136">
        <f>U29/T29</f>
        <v>1.1942857142857144</v>
      </c>
      <c r="W29" s="83">
        <f>IF(V29&gt;=90%,2,IF(V29&gt;=70%,1,0))</f>
        <v>2</v>
      </c>
      <c r="X29" s="3">
        <f>F29+J29+N29+Q29+S29+W29</f>
        <v>8</v>
      </c>
      <c r="Y29" s="167">
        <v>30</v>
      </c>
      <c r="Z29" s="150">
        <f>IF(Y29&gt;=90,2,IF(Y29&gt;=70,1,0))</f>
        <v>0</v>
      </c>
      <c r="AA29" s="167">
        <v>9</v>
      </c>
      <c r="AB29" s="150">
        <f>IF(AA29&gt;=50,2,IF(AA29&gt;=40,1,0))</f>
        <v>0</v>
      </c>
      <c r="AC29" s="167">
        <v>62591</v>
      </c>
      <c r="AD29" s="85">
        <f>AC29/H29/13</f>
        <v>3.9303610675039247</v>
      </c>
      <c r="AE29" s="84">
        <f>IF(AD29&gt;1.36,1,0)</f>
        <v>1</v>
      </c>
      <c r="AF29" s="167">
        <v>13241</v>
      </c>
      <c r="AG29" s="154"/>
      <c r="AH29" s="3">
        <f>IF(AF29&gt;H29*3,1,0)</f>
        <v>1</v>
      </c>
      <c r="AI29" s="167">
        <v>96</v>
      </c>
      <c r="AJ29" s="100">
        <f>IF(AI29&gt;=70,1,0)</f>
        <v>1</v>
      </c>
      <c r="AK29" s="87">
        <f>Z29+AB29+AE29+AH29+AJ29</f>
        <v>3</v>
      </c>
      <c r="AL29" s="167">
        <v>1141</v>
      </c>
      <c r="AM29" s="88">
        <f>AL29/H29</f>
        <v>0.9314285714285714</v>
      </c>
      <c r="AN29" s="150">
        <f>IF(AM29&gt;=85%,2,IF(AM29&gt;=50%,1,0))</f>
        <v>2</v>
      </c>
      <c r="AO29" s="103">
        <f>AN29+X29+AK29</f>
        <v>13</v>
      </c>
      <c r="AP29" s="117">
        <f>((AO29*100)/$AP$4)/100</f>
        <v>0.7647058823529411</v>
      </c>
      <c r="AQ29" s="196" t="s">
        <v>169</v>
      </c>
      <c r="AR29" s="122"/>
      <c r="AS29" s="128"/>
      <c r="AT29" s="129"/>
      <c r="AU29" s="129"/>
      <c r="AV29" s="129"/>
      <c r="AW29" s="129"/>
      <c r="AX29" s="129"/>
      <c r="AY29" s="129"/>
      <c r="AZ29" s="129"/>
    </row>
    <row r="30" spans="1:52" s="7" customFormat="1" ht="14.25" customHeight="1">
      <c r="A30" s="83">
        <v>24</v>
      </c>
      <c r="B30" s="192" t="s">
        <v>59</v>
      </c>
      <c r="C30" s="167">
        <v>44</v>
      </c>
      <c r="D30" s="167">
        <v>48</v>
      </c>
      <c r="E30" s="155"/>
      <c r="F30" s="3">
        <f>IF(OR(D30&gt;(C30+20),(D30&lt;(C30-0))),0,1)</f>
        <v>1</v>
      </c>
      <c r="G30" s="90">
        <v>928</v>
      </c>
      <c r="H30" s="167">
        <v>918</v>
      </c>
      <c r="I30" s="156"/>
      <c r="J30" s="3">
        <f>IF(OR(H30&gt;(G30+100),H30&lt;(G30-50)),0,1)</f>
        <v>1</v>
      </c>
      <c r="K30" s="90">
        <v>35</v>
      </c>
      <c r="L30" s="167">
        <v>35</v>
      </c>
      <c r="M30" s="3"/>
      <c r="N30" s="149">
        <f>IF(L30&lt;&gt;K30,0,1)</f>
        <v>1</v>
      </c>
      <c r="O30" s="167">
        <v>1372</v>
      </c>
      <c r="P30" s="167">
        <v>99</v>
      </c>
      <c r="Q30" s="149">
        <f>IF(P30&gt;=90,2,IF(P30&gt;=70,1,0))</f>
        <v>2</v>
      </c>
      <c r="R30" s="167">
        <v>265</v>
      </c>
      <c r="S30" s="109">
        <f>IF(R30&gt;150,1,0)</f>
        <v>1</v>
      </c>
      <c r="T30" s="83">
        <v>1232</v>
      </c>
      <c r="U30" s="167">
        <v>1288</v>
      </c>
      <c r="V30" s="136">
        <f>U30/T30</f>
        <v>1.0454545454545454</v>
      </c>
      <c r="W30" s="83">
        <f>IF(V30&gt;=90%,2,IF(V30&gt;=70%,1,0))</f>
        <v>2</v>
      </c>
      <c r="X30" s="3">
        <f>F30+J30+N30+Q30+S30+W30</f>
        <v>8</v>
      </c>
      <c r="Y30" s="167">
        <v>56</v>
      </c>
      <c r="Z30" s="150">
        <f>IF(Y30&gt;=90,2,IF(Y30&gt;=70,1,0))</f>
        <v>0</v>
      </c>
      <c r="AA30" s="167">
        <v>0</v>
      </c>
      <c r="AB30" s="150">
        <f>IF(AA30&gt;=50,2,IF(AA30&gt;=40,1,0))</f>
        <v>0</v>
      </c>
      <c r="AC30" s="167">
        <v>71922</v>
      </c>
      <c r="AD30" s="85">
        <f>AC30/H30/13</f>
        <v>6.026646556058321</v>
      </c>
      <c r="AE30" s="84">
        <f>IF(AD30&gt;1.36,1,0)</f>
        <v>1</v>
      </c>
      <c r="AF30" s="167">
        <v>22354</v>
      </c>
      <c r="AG30" s="154"/>
      <c r="AH30" s="3">
        <f>IF(AF30&gt;H30*3,1,0)</f>
        <v>1</v>
      </c>
      <c r="AI30" s="167">
        <v>98</v>
      </c>
      <c r="AJ30" s="100">
        <f>IF(AI30&gt;=70,1,0)</f>
        <v>1</v>
      </c>
      <c r="AK30" s="87">
        <f>Z30+AB30+AE30+AH30+AJ30</f>
        <v>3</v>
      </c>
      <c r="AL30" s="167">
        <v>1527</v>
      </c>
      <c r="AM30" s="88">
        <f>AL30/H30</f>
        <v>1.6633986928104576</v>
      </c>
      <c r="AN30" s="150">
        <f>IF(AM30&gt;=85%,2,IF(AM30&gt;=50%,1,0))</f>
        <v>2</v>
      </c>
      <c r="AO30" s="103">
        <f>AN30+X30+AK30</f>
        <v>13</v>
      </c>
      <c r="AP30" s="117">
        <f>((AO30*100)/$AP$4)/100</f>
        <v>0.7647058823529411</v>
      </c>
      <c r="AQ30" s="196" t="s">
        <v>169</v>
      </c>
      <c r="AR30" s="122"/>
      <c r="AS30" s="128"/>
      <c r="AT30" s="129"/>
      <c r="AU30" s="129"/>
      <c r="AV30" s="129"/>
      <c r="AW30" s="129"/>
      <c r="AX30" s="129"/>
      <c r="AY30" s="129"/>
      <c r="AZ30" s="129"/>
    </row>
    <row r="31" spans="1:52" s="7" customFormat="1" ht="14.25" customHeight="1">
      <c r="A31" s="83">
        <v>25</v>
      </c>
      <c r="B31" s="192" t="s">
        <v>78</v>
      </c>
      <c r="C31" s="167">
        <v>46</v>
      </c>
      <c r="D31" s="167">
        <v>48</v>
      </c>
      <c r="E31" s="155"/>
      <c r="F31" s="3">
        <f>IF(OR(D31&gt;(C31+20),(D31&lt;(C31-0))),0,1)</f>
        <v>1</v>
      </c>
      <c r="G31" s="83">
        <v>997</v>
      </c>
      <c r="H31" s="167">
        <v>999</v>
      </c>
      <c r="I31" s="156"/>
      <c r="J31" s="3">
        <f>IF(OR(H31&gt;(G31+100),H31&lt;(G31-50)),0,1)</f>
        <v>1</v>
      </c>
      <c r="K31" s="83">
        <v>35</v>
      </c>
      <c r="L31" s="167">
        <v>35</v>
      </c>
      <c r="M31" s="3"/>
      <c r="N31" s="149">
        <f>IF(L31&lt;&gt;K31,0,1)</f>
        <v>1</v>
      </c>
      <c r="O31" s="167">
        <v>875</v>
      </c>
      <c r="P31" s="167">
        <v>93</v>
      </c>
      <c r="Q31" s="149">
        <f>IF(P31&gt;=90,2,IF(P31&gt;=70,1,0))</f>
        <v>2</v>
      </c>
      <c r="R31" s="167">
        <v>155</v>
      </c>
      <c r="S31" s="109">
        <f>IF(R31&gt;150,1,0)</f>
        <v>1</v>
      </c>
      <c r="T31" s="83">
        <v>1182</v>
      </c>
      <c r="U31" s="167">
        <v>1378</v>
      </c>
      <c r="V31" s="136">
        <f>U31/T31</f>
        <v>1.1658206429780034</v>
      </c>
      <c r="W31" s="83">
        <f>IF(V31&gt;=90%,2,IF(V31&gt;=70%,1,0))</f>
        <v>2</v>
      </c>
      <c r="X31" s="3">
        <f>F31+J31+N31+Q31+S31+W31</f>
        <v>8</v>
      </c>
      <c r="Y31" s="167">
        <v>62</v>
      </c>
      <c r="Z31" s="150">
        <f>IF(Y31&gt;=90,2,IF(Y31&gt;=70,1,0))</f>
        <v>0</v>
      </c>
      <c r="AA31" s="167">
        <v>12</v>
      </c>
      <c r="AB31" s="150">
        <f>IF(AA31&gt;=50,2,IF(AA31&gt;=40,1,0))</f>
        <v>0</v>
      </c>
      <c r="AC31" s="167">
        <v>95410</v>
      </c>
      <c r="AD31" s="85">
        <f>AC31/H31/13</f>
        <v>7.346577346577347</v>
      </c>
      <c r="AE31" s="84">
        <f>IF(AD31&gt;1.36,1,0)</f>
        <v>1</v>
      </c>
      <c r="AF31" s="167">
        <v>35376</v>
      </c>
      <c r="AG31" s="154"/>
      <c r="AH31" s="3">
        <f>IF(AF31&gt;H31*3,1,0)</f>
        <v>1</v>
      </c>
      <c r="AI31" s="167">
        <v>95</v>
      </c>
      <c r="AJ31" s="100">
        <f>IF(AI31&gt;=70,1,0)</f>
        <v>1</v>
      </c>
      <c r="AK31" s="87">
        <f>Z31+AB31+AE31+AH31+AJ31</f>
        <v>3</v>
      </c>
      <c r="AL31" s="167">
        <v>2760</v>
      </c>
      <c r="AM31" s="88">
        <f>AL31/H31</f>
        <v>2.7627627627627627</v>
      </c>
      <c r="AN31" s="150">
        <f>IF(AM31&gt;=85%,2,IF(AM31&gt;=50%,1,0))</f>
        <v>2</v>
      </c>
      <c r="AO31" s="103">
        <f>AN31+X31+AK31</f>
        <v>13</v>
      </c>
      <c r="AP31" s="117">
        <f>((AO31*100)/$AP$4)/100</f>
        <v>0.7647058823529411</v>
      </c>
      <c r="AQ31" s="195" t="s">
        <v>172</v>
      </c>
      <c r="AR31" s="122"/>
      <c r="AS31" s="128"/>
      <c r="AT31" s="36"/>
      <c r="AU31" s="36"/>
      <c r="AV31" s="36"/>
      <c r="AW31" s="36"/>
      <c r="AX31" s="36"/>
      <c r="AY31" s="36"/>
      <c r="AZ31" s="36"/>
    </row>
    <row r="32" spans="1:52" s="7" customFormat="1" ht="14.25" customHeight="1">
      <c r="A32" s="83">
        <v>26</v>
      </c>
      <c r="B32" s="192" t="s">
        <v>89</v>
      </c>
      <c r="C32" s="167">
        <v>74</v>
      </c>
      <c r="D32" s="167">
        <v>87</v>
      </c>
      <c r="E32" s="32"/>
      <c r="F32" s="3">
        <f>IF(OR(D32&gt;(C32+20),(D32&lt;(C32-0))),0,1)</f>
        <v>1</v>
      </c>
      <c r="G32" s="90">
        <v>1527</v>
      </c>
      <c r="H32" s="167">
        <v>1534</v>
      </c>
      <c r="I32" s="33"/>
      <c r="J32" s="3">
        <f>IF(OR(H32&gt;(G32+100),H32&lt;(G32-50)),0,1)</f>
        <v>1</v>
      </c>
      <c r="K32" s="90">
        <v>58</v>
      </c>
      <c r="L32" s="167">
        <v>58</v>
      </c>
      <c r="M32" s="3"/>
      <c r="N32" s="84">
        <f>IF(L32&lt;&gt;K32,0,1)</f>
        <v>1</v>
      </c>
      <c r="O32" s="167">
        <v>2096</v>
      </c>
      <c r="P32" s="167">
        <v>81</v>
      </c>
      <c r="Q32" s="84">
        <f>IF(P32&gt;=90,2,IF(P32&gt;=70,1,0))</f>
        <v>1</v>
      </c>
      <c r="R32" s="167">
        <v>320</v>
      </c>
      <c r="S32" s="109">
        <f>IF(R32&gt;150,1,0)</f>
        <v>1</v>
      </c>
      <c r="T32" s="83">
        <v>1883</v>
      </c>
      <c r="U32" s="167">
        <v>2229</v>
      </c>
      <c r="V32" s="136">
        <f>U32/T32</f>
        <v>1.183749336165693</v>
      </c>
      <c r="W32" s="83">
        <f>IF(V32&gt;=90%,2,IF(V32&gt;=70%,1,0))</f>
        <v>2</v>
      </c>
      <c r="X32" s="3">
        <f>F32+J32+N32+Q32+S32+W32</f>
        <v>7</v>
      </c>
      <c r="Y32" s="167">
        <v>66</v>
      </c>
      <c r="Z32" s="100">
        <f>IF(Y32&gt;=90,2,IF(Y32&gt;=70,1,0))</f>
        <v>0</v>
      </c>
      <c r="AA32" s="167">
        <v>44</v>
      </c>
      <c r="AB32" s="100">
        <f>IF(AA32&gt;=50,2,IF(AA32&gt;=40,1,0))</f>
        <v>1</v>
      </c>
      <c r="AC32" s="167">
        <v>99287</v>
      </c>
      <c r="AD32" s="85">
        <f>AC32/H32/13</f>
        <v>4.978788486611172</v>
      </c>
      <c r="AE32" s="84">
        <f>IF(AD32&gt;1.36,1,0)</f>
        <v>1</v>
      </c>
      <c r="AF32" s="167">
        <v>36872</v>
      </c>
      <c r="AG32" s="86"/>
      <c r="AH32" s="3">
        <f>IF(AF32&gt;H32*3,1,0)</f>
        <v>1</v>
      </c>
      <c r="AI32" s="167">
        <v>94</v>
      </c>
      <c r="AJ32" s="100">
        <f>IF(AI32&gt;=70,1,0)</f>
        <v>1</v>
      </c>
      <c r="AK32" s="87">
        <f>Z32+AB32+AE32+AH32+AJ32</f>
        <v>4</v>
      </c>
      <c r="AL32" s="167">
        <v>3509</v>
      </c>
      <c r="AM32" s="88">
        <f>AL32/H32</f>
        <v>2.28748370273794</v>
      </c>
      <c r="AN32" s="100">
        <f>IF(AM32&gt;=85%,2,IF(AM32&gt;=50%,1,0))</f>
        <v>2</v>
      </c>
      <c r="AO32" s="103">
        <f>AN32+X32+AK32</f>
        <v>13</v>
      </c>
      <c r="AP32" s="117">
        <f>((AO32*100)/$AP$4)/100</f>
        <v>0.7647058823529411</v>
      </c>
      <c r="AQ32" s="196" t="s">
        <v>169</v>
      </c>
      <c r="AR32" s="122"/>
      <c r="AS32" s="128"/>
      <c r="AT32" s="129"/>
      <c r="AU32" s="129"/>
      <c r="AV32" s="129"/>
      <c r="AW32" s="129"/>
      <c r="AX32" s="129"/>
      <c r="AY32" s="129"/>
      <c r="AZ32" s="129"/>
    </row>
    <row r="33" spans="1:44" s="7" customFormat="1" ht="15" customHeight="1">
      <c r="A33" s="83">
        <v>27</v>
      </c>
      <c r="B33" s="192" t="s">
        <v>149</v>
      </c>
      <c r="C33" s="167">
        <v>56</v>
      </c>
      <c r="D33" s="167">
        <v>75</v>
      </c>
      <c r="E33" s="170"/>
      <c r="F33" s="3">
        <f>IF(OR(D33&gt;(C33+20),(D33&lt;(C33-0))),0,1)</f>
        <v>1</v>
      </c>
      <c r="G33" s="170">
        <v>1202</v>
      </c>
      <c r="H33" s="167">
        <v>1206</v>
      </c>
      <c r="I33" s="170"/>
      <c r="J33" s="170">
        <f>IF(OR(H33&gt;(G33+100),H33&lt;(G33-50)),0,1)</f>
        <v>1</v>
      </c>
      <c r="K33" s="170">
        <v>41</v>
      </c>
      <c r="L33" s="167">
        <v>41</v>
      </c>
      <c r="M33" s="171"/>
      <c r="N33" s="167">
        <f>IF(L33&lt;&gt;K33,0,1)</f>
        <v>1</v>
      </c>
      <c r="O33" s="167">
        <v>1342</v>
      </c>
      <c r="P33" s="167">
        <v>93</v>
      </c>
      <c r="Q33" s="84">
        <f>IF(P33&gt;=90,2,IF(P33&gt;=70,1,0))</f>
        <v>2</v>
      </c>
      <c r="R33" s="167">
        <v>173</v>
      </c>
      <c r="S33" s="109">
        <f>IF(R33&gt;150,1,0)</f>
        <v>1</v>
      </c>
      <c r="T33" s="172">
        <v>1395</v>
      </c>
      <c r="U33" s="167">
        <v>1617</v>
      </c>
      <c r="V33" s="169">
        <f>U33/T33</f>
        <v>1.1591397849462366</v>
      </c>
      <c r="W33" s="169">
        <f>IF(V33&gt;=90%,2,IF(V33&gt;=70%,1,0))</f>
        <v>2</v>
      </c>
      <c r="X33" s="98">
        <f>F33+J33+N33+Q33+S33+W33</f>
        <v>8</v>
      </c>
      <c r="Y33" s="167">
        <v>29</v>
      </c>
      <c r="Z33" s="100">
        <f>IF(Y33&gt;=90,2,IF(Y33&gt;=70,1,0))</f>
        <v>0</v>
      </c>
      <c r="AA33" s="167">
        <v>3</v>
      </c>
      <c r="AB33" s="100">
        <f>IF(AA33&gt;=50,2,IF(AA33&gt;=40,1,0))</f>
        <v>0</v>
      </c>
      <c r="AC33" s="167">
        <v>94719</v>
      </c>
      <c r="AD33" s="85">
        <f>AC33/H33/13</f>
        <v>6.041523153463452</v>
      </c>
      <c r="AE33" s="84">
        <f>IF(AD33&gt;1.36,1,0)</f>
        <v>1</v>
      </c>
      <c r="AF33" s="167">
        <v>31129</v>
      </c>
      <c r="AG33" s="86"/>
      <c r="AH33" s="3">
        <f>IF(AF33&gt;H33*3,1,0)</f>
        <v>1</v>
      </c>
      <c r="AI33" s="167">
        <v>97</v>
      </c>
      <c r="AJ33" s="100">
        <f>IF(AI33&gt;=70,1,0)</f>
        <v>1</v>
      </c>
      <c r="AK33" s="87">
        <f>Z33+AB33+AE33+AH33+AJ33</f>
        <v>3</v>
      </c>
      <c r="AL33" s="167">
        <v>1493</v>
      </c>
      <c r="AM33" s="88">
        <f>AL33/H33</f>
        <v>1.2379767827529022</v>
      </c>
      <c r="AN33" s="100">
        <f>IF(AM33&gt;=85%,2,IF(AM33&gt;=50%,1,0))</f>
        <v>2</v>
      </c>
      <c r="AO33" s="103">
        <f>AN33+X33+AK33</f>
        <v>13</v>
      </c>
      <c r="AP33" s="117">
        <f>((AO33*100)/$AP$4)/100</f>
        <v>0.7647058823529411</v>
      </c>
      <c r="AQ33" s="197" t="s">
        <v>171</v>
      </c>
      <c r="AR33" s="122"/>
    </row>
    <row r="34" spans="1:52" s="7" customFormat="1" ht="14.25" customHeight="1">
      <c r="A34" s="83">
        <v>28</v>
      </c>
      <c r="B34" s="192" t="s">
        <v>161</v>
      </c>
      <c r="C34" s="167">
        <v>56</v>
      </c>
      <c r="D34" s="167">
        <v>61</v>
      </c>
      <c r="E34" s="32"/>
      <c r="F34" s="3">
        <f>IF(OR(D34&gt;(C34+20),(D34&lt;(C34-0))),0,1)</f>
        <v>1</v>
      </c>
      <c r="G34" s="83">
        <v>1247</v>
      </c>
      <c r="H34" s="167">
        <v>1276</v>
      </c>
      <c r="I34" s="33"/>
      <c r="J34" s="3">
        <f>IF(OR(H34&gt;(G34+100),H34&lt;(G34-50)),0,1)</f>
        <v>1</v>
      </c>
      <c r="K34" s="83">
        <v>45</v>
      </c>
      <c r="L34" s="167">
        <v>51</v>
      </c>
      <c r="M34" s="3"/>
      <c r="N34" s="84">
        <f>IF(L34&lt;&gt;K34,0,1)</f>
        <v>0</v>
      </c>
      <c r="O34" s="167">
        <v>1081</v>
      </c>
      <c r="P34" s="167">
        <v>89</v>
      </c>
      <c r="Q34" s="84">
        <f>IF(P34&gt;=90,2,IF(P34&gt;=70,1,0))</f>
        <v>1</v>
      </c>
      <c r="R34" s="167">
        <v>242</v>
      </c>
      <c r="S34" s="109">
        <f>IF(R34&gt;150,1,0)</f>
        <v>1</v>
      </c>
      <c r="T34" s="83">
        <v>1550</v>
      </c>
      <c r="U34" s="167">
        <v>1679</v>
      </c>
      <c r="V34" s="136">
        <f>U34/T34</f>
        <v>1.083225806451613</v>
      </c>
      <c r="W34" s="83">
        <f>IF(V34&gt;=90%,2,IF(V34&gt;=70%,1,0))</f>
        <v>2</v>
      </c>
      <c r="X34" s="3">
        <f>F34+J34+N34+Q34+S34+W34</f>
        <v>6</v>
      </c>
      <c r="Y34" s="167">
        <v>73</v>
      </c>
      <c r="Z34" s="100">
        <f>IF(Y34&gt;=90,2,IF(Y34&gt;=70,1,0))</f>
        <v>1</v>
      </c>
      <c r="AA34" s="167">
        <v>51</v>
      </c>
      <c r="AB34" s="100">
        <f>IF(AA34&gt;=50,2,IF(AA34&gt;=40,1,0))</f>
        <v>2</v>
      </c>
      <c r="AC34" s="167">
        <v>91826</v>
      </c>
      <c r="AD34" s="85">
        <f>AC34/H34/13</f>
        <v>5.535688449481553</v>
      </c>
      <c r="AE34" s="84">
        <f>IF(AD34&gt;1.36,1,0)</f>
        <v>1</v>
      </c>
      <c r="AF34" s="167">
        <v>37635</v>
      </c>
      <c r="AG34" s="86"/>
      <c r="AH34" s="3">
        <f>IF(AF34&gt;H34*3,1,0)</f>
        <v>1</v>
      </c>
      <c r="AI34" s="167">
        <v>98</v>
      </c>
      <c r="AJ34" s="100">
        <f>IF(AI34&gt;=70,1,0)</f>
        <v>1</v>
      </c>
      <c r="AK34" s="87">
        <f>Z34+AB34+AE34+AH34+AJ34</f>
        <v>6</v>
      </c>
      <c r="AL34" s="167">
        <v>685</v>
      </c>
      <c r="AM34" s="88">
        <f>AL34/H34</f>
        <v>0.536833855799373</v>
      </c>
      <c r="AN34" s="100">
        <f>IF(AM34&gt;=85%,2,IF(AM34&gt;=50%,1,0))</f>
        <v>1</v>
      </c>
      <c r="AO34" s="103">
        <f>AN34+X34+AK34</f>
        <v>13</v>
      </c>
      <c r="AP34" s="117">
        <f>((AO34*100)/$AP$4)/100</f>
        <v>0.7647058823529411</v>
      </c>
      <c r="AQ34" s="195" t="s">
        <v>169</v>
      </c>
      <c r="AR34" s="122"/>
      <c r="AS34" s="128"/>
      <c r="AT34" s="36"/>
      <c r="AU34" s="36"/>
      <c r="AV34" s="36"/>
      <c r="AW34" s="36"/>
      <c r="AX34" s="36"/>
      <c r="AY34" s="36"/>
      <c r="AZ34" s="36"/>
    </row>
    <row r="35" spans="1:52" s="7" customFormat="1" ht="14.25" customHeight="1">
      <c r="A35" s="83">
        <v>29</v>
      </c>
      <c r="B35" s="192" t="s">
        <v>75</v>
      </c>
      <c r="C35" s="167">
        <v>78</v>
      </c>
      <c r="D35" s="167">
        <v>100</v>
      </c>
      <c r="E35" s="155"/>
      <c r="F35" s="3">
        <f>IF(OR(D35&gt;(C35+20),(D35&lt;(C35-0))),0,1)</f>
        <v>0</v>
      </c>
      <c r="G35" s="83">
        <v>1666</v>
      </c>
      <c r="H35" s="167">
        <v>1704</v>
      </c>
      <c r="I35" s="156"/>
      <c r="J35" s="3">
        <f>IF(OR(H35&gt;(G35+100),H35&lt;(G35-50)),0,1)</f>
        <v>1</v>
      </c>
      <c r="K35" s="83">
        <v>60</v>
      </c>
      <c r="L35" s="167">
        <v>60</v>
      </c>
      <c r="M35" s="3"/>
      <c r="N35" s="149">
        <f>IF(L35&lt;&gt;K35,0,1)</f>
        <v>1</v>
      </c>
      <c r="O35" s="167">
        <v>1471</v>
      </c>
      <c r="P35" s="167">
        <v>77</v>
      </c>
      <c r="Q35" s="149">
        <f>IF(P35&gt;=90,2,IF(P35&gt;=70,1,0))</f>
        <v>1</v>
      </c>
      <c r="R35" s="167">
        <v>222</v>
      </c>
      <c r="S35" s="109">
        <f>IF(R35&gt;150,1,0)</f>
        <v>1</v>
      </c>
      <c r="T35" s="83">
        <v>1859</v>
      </c>
      <c r="U35" s="167">
        <v>2162</v>
      </c>
      <c r="V35" s="136">
        <f>U35/T35</f>
        <v>1.1629908552985475</v>
      </c>
      <c r="W35" s="83">
        <f>IF(V35&gt;=90%,2,IF(V35&gt;=70%,1,0))</f>
        <v>2</v>
      </c>
      <c r="X35" s="3">
        <f>F35+J35+N35+Q35+S35+W35</f>
        <v>6</v>
      </c>
      <c r="Y35" s="167">
        <v>85</v>
      </c>
      <c r="Z35" s="150">
        <f>IF(Y35&gt;=90,2,IF(Y35&gt;=70,1,0))</f>
        <v>1</v>
      </c>
      <c r="AA35" s="167">
        <v>49</v>
      </c>
      <c r="AB35" s="150">
        <f>IF(AA35&gt;=50,2,IF(AA35&gt;=40,1,0))</f>
        <v>1</v>
      </c>
      <c r="AC35" s="167">
        <v>158516</v>
      </c>
      <c r="AD35" s="85">
        <f>AC35/H35/13</f>
        <v>7.155832430480317</v>
      </c>
      <c r="AE35" s="84">
        <f>IF(AD35&gt;1.36,1,0)</f>
        <v>1</v>
      </c>
      <c r="AF35" s="167">
        <v>56206</v>
      </c>
      <c r="AG35" s="154"/>
      <c r="AH35" s="3">
        <f>IF(AF35&gt;H35*3,1,0)</f>
        <v>1</v>
      </c>
      <c r="AI35" s="167">
        <v>98</v>
      </c>
      <c r="AJ35" s="100">
        <f>IF(AI35&gt;=70,1,0)</f>
        <v>1</v>
      </c>
      <c r="AK35" s="87">
        <f>Z35+AB35+AE35+AH35+AJ35</f>
        <v>5</v>
      </c>
      <c r="AL35" s="167">
        <v>2759</v>
      </c>
      <c r="AM35" s="88">
        <f>AL35/H35</f>
        <v>1.619131455399061</v>
      </c>
      <c r="AN35" s="150">
        <f>IF(AM35&gt;=85%,2,IF(AM35&gt;=50%,1,0))</f>
        <v>2</v>
      </c>
      <c r="AO35" s="103">
        <f>AN35+X35+AK35</f>
        <v>13</v>
      </c>
      <c r="AP35" s="117">
        <f>((AO35*100)/$AP$4)/100</f>
        <v>0.7647058823529411</v>
      </c>
      <c r="AQ35" s="194" t="s">
        <v>172</v>
      </c>
      <c r="AR35" s="122"/>
      <c r="AS35" s="95"/>
      <c r="AT35" s="34"/>
      <c r="AU35" s="34"/>
      <c r="AV35" s="34"/>
      <c r="AW35" s="34"/>
      <c r="AX35" s="34"/>
      <c r="AY35" s="34"/>
      <c r="AZ35" s="34"/>
    </row>
    <row r="36" spans="1:44" s="7" customFormat="1" ht="14.25" customHeight="1">
      <c r="A36" s="83">
        <v>30</v>
      </c>
      <c r="B36" s="192" t="s">
        <v>52</v>
      </c>
      <c r="C36" s="167">
        <v>46</v>
      </c>
      <c r="D36" s="167">
        <v>50</v>
      </c>
      <c r="E36" s="170"/>
      <c r="F36" s="3">
        <f>IF(OR(D36&gt;(C36+20),(D36&lt;(C36-0))),0,1)</f>
        <v>1</v>
      </c>
      <c r="G36" s="170">
        <v>1061</v>
      </c>
      <c r="H36" s="167">
        <v>1058</v>
      </c>
      <c r="I36" s="170"/>
      <c r="J36" s="170">
        <f>IF(OR(H36&gt;(G36+100),H36&lt;(G36-50)),0,1)</f>
        <v>1</v>
      </c>
      <c r="K36" s="170">
        <v>36</v>
      </c>
      <c r="L36" s="167">
        <v>36</v>
      </c>
      <c r="M36" s="171"/>
      <c r="N36" s="167">
        <f>IF(L36&lt;&gt;K36,0,1)</f>
        <v>1</v>
      </c>
      <c r="O36" s="167">
        <v>2012</v>
      </c>
      <c r="P36" s="167">
        <v>100</v>
      </c>
      <c r="Q36" s="84">
        <f>IF(P36&gt;=90,2,IF(P36&gt;=70,1,0))</f>
        <v>2</v>
      </c>
      <c r="R36" s="167">
        <v>282</v>
      </c>
      <c r="S36" s="109">
        <f>IF(R36&gt;150,1,0)</f>
        <v>1</v>
      </c>
      <c r="T36" s="169">
        <v>1072</v>
      </c>
      <c r="U36" s="167">
        <v>1325</v>
      </c>
      <c r="V36" s="169">
        <f>U36/T36</f>
        <v>1.2360074626865671</v>
      </c>
      <c r="W36" s="169">
        <f>IF(V36&gt;=90%,2,IF(V36&gt;=70%,1,0))</f>
        <v>2</v>
      </c>
      <c r="X36" s="98">
        <f>F36+J36+N36+Q36+S36+W36</f>
        <v>8</v>
      </c>
      <c r="Y36" s="167">
        <v>66</v>
      </c>
      <c r="Z36" s="100">
        <f>IF(Y36&gt;=90,2,IF(Y36&gt;=70,1,0))</f>
        <v>0</v>
      </c>
      <c r="AA36" s="167">
        <v>39</v>
      </c>
      <c r="AB36" s="100">
        <f>IF(AA36&gt;=50,2,IF(AA36&gt;=40,1,0))</f>
        <v>0</v>
      </c>
      <c r="AC36" s="167">
        <v>89460</v>
      </c>
      <c r="AD36" s="85">
        <f>AC36/H36/13</f>
        <v>6.504289661189473</v>
      </c>
      <c r="AE36" s="84">
        <f>IF(AD36&gt;1.36,1,0)</f>
        <v>1</v>
      </c>
      <c r="AF36" s="167">
        <v>27228</v>
      </c>
      <c r="AG36" s="86"/>
      <c r="AH36" s="3">
        <f>IF(AF36&gt;H36*3,1,0)</f>
        <v>1</v>
      </c>
      <c r="AI36" s="167">
        <v>95</v>
      </c>
      <c r="AJ36" s="100">
        <f>IF(AI36&gt;=70,1,0)</f>
        <v>1</v>
      </c>
      <c r="AK36" s="87">
        <f>Z36+AB36+AE36+AH36+AJ36</f>
        <v>3</v>
      </c>
      <c r="AL36" s="167">
        <v>2549</v>
      </c>
      <c r="AM36" s="88">
        <f>AL36/H36</f>
        <v>2.4092627599243857</v>
      </c>
      <c r="AN36" s="100">
        <f>IF(AM36&gt;=85%,2,IF(AM36&gt;=50%,1,0))</f>
        <v>2</v>
      </c>
      <c r="AO36" s="103">
        <f>AN36+X36+AK36</f>
        <v>13</v>
      </c>
      <c r="AP36" s="117">
        <f>((AO36*100)/$AP$4)/100</f>
        <v>0.7647058823529411</v>
      </c>
      <c r="AQ36" s="197" t="s">
        <v>172</v>
      </c>
      <c r="AR36" s="122"/>
    </row>
    <row r="37" spans="1:52" s="7" customFormat="1" ht="14.25" customHeight="1">
      <c r="A37" s="83">
        <v>31</v>
      </c>
      <c r="B37" s="192" t="s">
        <v>111</v>
      </c>
      <c r="C37" s="167">
        <v>59</v>
      </c>
      <c r="D37" s="167">
        <v>65</v>
      </c>
      <c r="E37" s="102"/>
      <c r="F37" s="3">
        <f>IF(OR(D37&gt;(C37+20),(D37&lt;(C37-0))),0,1)</f>
        <v>1</v>
      </c>
      <c r="G37" s="101">
        <v>977</v>
      </c>
      <c r="H37" s="167">
        <v>960</v>
      </c>
      <c r="I37" s="102"/>
      <c r="J37" s="3">
        <f>IF(OR(H37&gt;(G37+100),H37&lt;(G37-50)),0,1)</f>
        <v>1</v>
      </c>
      <c r="K37" s="101">
        <v>38</v>
      </c>
      <c r="L37" s="167">
        <v>38</v>
      </c>
      <c r="M37" s="102"/>
      <c r="N37" s="84">
        <f>IF(L37&lt;&gt;K37,0,1)</f>
        <v>1</v>
      </c>
      <c r="O37" s="167">
        <v>1435</v>
      </c>
      <c r="P37" s="167">
        <v>90</v>
      </c>
      <c r="Q37" s="84">
        <f>IF(P37&gt;=90,2,IF(P37&gt;=70,1,0))</f>
        <v>2</v>
      </c>
      <c r="R37" s="167">
        <v>136</v>
      </c>
      <c r="S37" s="109">
        <f>IF(R37&gt;150,1,0)</f>
        <v>0</v>
      </c>
      <c r="T37" s="83">
        <v>1257</v>
      </c>
      <c r="U37" s="167">
        <v>1517</v>
      </c>
      <c r="V37" s="136">
        <f>U37/T37</f>
        <v>1.2068416865552904</v>
      </c>
      <c r="W37" s="83">
        <f>IF(V37&gt;=90%,2,IF(V37&gt;=70%,1,0))</f>
        <v>2</v>
      </c>
      <c r="X37" s="3">
        <f>F37+J37+N37+Q37+S37+W37</f>
        <v>7</v>
      </c>
      <c r="Y37" s="167">
        <v>45</v>
      </c>
      <c r="Z37" s="100">
        <f>IF(Y37&gt;=90,2,IF(Y37&gt;=70,1,0))</f>
        <v>0</v>
      </c>
      <c r="AA37" s="167">
        <v>23</v>
      </c>
      <c r="AB37" s="100">
        <f>IF(AA37&gt;=50,2,IF(AA37&gt;=40,1,0))</f>
        <v>0</v>
      </c>
      <c r="AC37" s="167">
        <v>111568</v>
      </c>
      <c r="AD37" s="85">
        <f>AC37/H37/13</f>
        <v>8.939743589743589</v>
      </c>
      <c r="AE37" s="84">
        <f>IF(AD37&gt;1.36,1,0)</f>
        <v>1</v>
      </c>
      <c r="AF37" s="167">
        <v>27359</v>
      </c>
      <c r="AG37" s="86"/>
      <c r="AH37" s="3">
        <f>IF(AF37&gt;H37*3,1,0)</f>
        <v>1</v>
      </c>
      <c r="AI37" s="167">
        <v>94</v>
      </c>
      <c r="AJ37" s="100">
        <f>IF(AI37&gt;=70,1,0)</f>
        <v>1</v>
      </c>
      <c r="AK37" s="87">
        <f>Z37+AB37+AE37+AH37+AJ37</f>
        <v>3</v>
      </c>
      <c r="AL37" s="167">
        <v>2879</v>
      </c>
      <c r="AM37" s="88">
        <f>AL37/H37</f>
        <v>2.9989583333333334</v>
      </c>
      <c r="AN37" s="100">
        <f>IF(AM37&gt;=85%,2,IF(AM37&gt;=50%,1,0))</f>
        <v>2</v>
      </c>
      <c r="AO37" s="103">
        <f>AN37+X37+AK37</f>
        <v>12</v>
      </c>
      <c r="AP37" s="117">
        <f>((AO37*100)/$AP$4)/100</f>
        <v>0.7058823529411765</v>
      </c>
      <c r="AQ37" s="196" t="s">
        <v>170</v>
      </c>
      <c r="AR37" s="122"/>
      <c r="AS37" s="128"/>
      <c r="AT37" s="129"/>
      <c r="AU37" s="129"/>
      <c r="AV37" s="129"/>
      <c r="AW37" s="129"/>
      <c r="AX37" s="129"/>
      <c r="AY37" s="129"/>
      <c r="AZ37" s="129"/>
    </row>
    <row r="38" spans="1:52" s="7" customFormat="1" ht="18" customHeight="1">
      <c r="A38" s="83">
        <v>32</v>
      </c>
      <c r="B38" s="192" t="s">
        <v>108</v>
      </c>
      <c r="C38" s="167">
        <v>59</v>
      </c>
      <c r="D38" s="167">
        <v>76</v>
      </c>
      <c r="E38" s="32"/>
      <c r="F38" s="3">
        <f>IF(OR(D38&gt;(C38+20),(D38&lt;(C38-0))),0,1)</f>
        <v>1</v>
      </c>
      <c r="G38" s="89">
        <v>1093</v>
      </c>
      <c r="H38" s="167">
        <v>1080</v>
      </c>
      <c r="I38" s="33"/>
      <c r="J38" s="3">
        <f>IF(OR(H38&gt;(G38+100),H38&lt;(G38-50)),0,1)</f>
        <v>1</v>
      </c>
      <c r="K38" s="83">
        <v>39</v>
      </c>
      <c r="L38" s="167">
        <v>39</v>
      </c>
      <c r="M38" s="3"/>
      <c r="N38" s="84">
        <f>IF(L38&lt;&gt;K38,0,1)</f>
        <v>1</v>
      </c>
      <c r="O38" s="167">
        <v>980</v>
      </c>
      <c r="P38" s="167">
        <v>97</v>
      </c>
      <c r="Q38" s="84">
        <f>IF(P38&gt;=90,2,IF(P38&gt;=70,1,0))</f>
        <v>2</v>
      </c>
      <c r="R38" s="167">
        <v>139</v>
      </c>
      <c r="S38" s="109">
        <f>IF(R38&gt;150,1,0)</f>
        <v>0</v>
      </c>
      <c r="T38" s="83">
        <v>1331</v>
      </c>
      <c r="U38" s="167">
        <v>1468</v>
      </c>
      <c r="V38" s="136">
        <f>U38/T38</f>
        <v>1.1029301277235162</v>
      </c>
      <c r="W38" s="83">
        <f>IF(V38&gt;=90%,2,IF(V38&gt;=70%,1,0))</f>
        <v>2</v>
      </c>
      <c r="X38" s="3">
        <f>F38+J38+N38+Q38+S38+W38</f>
        <v>7</v>
      </c>
      <c r="Y38" s="167">
        <v>29</v>
      </c>
      <c r="Z38" s="100">
        <f>IF(Y38&gt;=90,2,IF(Y38&gt;=70,1,0))</f>
        <v>0</v>
      </c>
      <c r="AA38" s="167">
        <v>16</v>
      </c>
      <c r="AB38" s="100">
        <f>IF(AA38&gt;=50,2,IF(AA38&gt;=40,1,0))</f>
        <v>0</v>
      </c>
      <c r="AC38" s="167">
        <v>98488</v>
      </c>
      <c r="AD38" s="85">
        <f>AC38/H38/13</f>
        <v>7.014814814814814</v>
      </c>
      <c r="AE38" s="84">
        <f>IF(AD38&gt;1.36,1,0)</f>
        <v>1</v>
      </c>
      <c r="AF38" s="167">
        <v>37728</v>
      </c>
      <c r="AG38" s="86"/>
      <c r="AH38" s="3">
        <f>IF(AF38&gt;H38*3,1,0)</f>
        <v>1</v>
      </c>
      <c r="AI38" s="167">
        <v>97</v>
      </c>
      <c r="AJ38" s="100">
        <f>IF(AI38&gt;=70,1,0)</f>
        <v>1</v>
      </c>
      <c r="AK38" s="87">
        <f>Z38+AB38+AE38+AH38+AJ38</f>
        <v>3</v>
      </c>
      <c r="AL38" s="167">
        <v>5572</v>
      </c>
      <c r="AM38" s="88">
        <f>AL38/H38</f>
        <v>5.159259259259259</v>
      </c>
      <c r="AN38" s="100">
        <f>IF(AM38&gt;=85%,2,IF(AM38&gt;=50%,1,0))</f>
        <v>2</v>
      </c>
      <c r="AO38" s="103">
        <f>AN38+X38+AK38</f>
        <v>12</v>
      </c>
      <c r="AP38" s="117">
        <f>((AO38*100)/$AP$4)/100</f>
        <v>0.7058823529411765</v>
      </c>
      <c r="AQ38" s="194" t="s">
        <v>170</v>
      </c>
      <c r="AR38" s="122"/>
      <c r="AS38" s="130"/>
      <c r="AT38" s="36"/>
      <c r="AU38" s="36"/>
      <c r="AV38" s="36"/>
      <c r="AW38" s="36"/>
      <c r="AX38" s="36"/>
      <c r="AY38" s="36"/>
      <c r="AZ38" s="36"/>
    </row>
    <row r="39" spans="1:45" s="7" customFormat="1" ht="18" customHeight="1">
      <c r="A39" s="83">
        <v>33</v>
      </c>
      <c r="B39" s="192" t="s">
        <v>100</v>
      </c>
      <c r="C39" s="167">
        <v>29</v>
      </c>
      <c r="D39" s="167">
        <v>37</v>
      </c>
      <c r="E39" s="32"/>
      <c r="F39" s="3">
        <f>IF(OR(D39&gt;(C39+20),(D39&lt;(C39-0))),0,1)</f>
        <v>1</v>
      </c>
      <c r="G39" s="83">
        <v>531</v>
      </c>
      <c r="H39" s="167">
        <v>557</v>
      </c>
      <c r="I39" s="33"/>
      <c r="J39" s="3">
        <f>IF(OR(H39&gt;(G39+100),H39&lt;(G39-50)),0,1)</f>
        <v>1</v>
      </c>
      <c r="K39" s="83">
        <v>22</v>
      </c>
      <c r="L39" s="167">
        <v>22</v>
      </c>
      <c r="M39" s="3"/>
      <c r="N39" s="84">
        <f>IF(L39&lt;&gt;K39,0,1)</f>
        <v>1</v>
      </c>
      <c r="O39" s="167">
        <v>553</v>
      </c>
      <c r="P39" s="167">
        <v>69</v>
      </c>
      <c r="Q39" s="84">
        <f>IF(P39&gt;=90,2,IF(P39&gt;=70,1,0))</f>
        <v>0</v>
      </c>
      <c r="R39" s="167">
        <v>217</v>
      </c>
      <c r="S39" s="109">
        <f>IF(R39&gt;150,1,0)</f>
        <v>1</v>
      </c>
      <c r="T39" s="101">
        <v>735</v>
      </c>
      <c r="U39" s="167">
        <v>855</v>
      </c>
      <c r="V39" s="136">
        <f>U39/T39</f>
        <v>1.163265306122449</v>
      </c>
      <c r="W39" s="83">
        <f>IF(V39&gt;=90%,2,IF(V39&gt;=70%,1,0))</f>
        <v>2</v>
      </c>
      <c r="X39" s="3">
        <f>F39+J39+N39+Q39+S39+W39</f>
        <v>6</v>
      </c>
      <c r="Y39" s="167">
        <v>86</v>
      </c>
      <c r="Z39" s="100">
        <f>IF(Y39&gt;=90,2,IF(Y39&gt;=70,1,0))</f>
        <v>1</v>
      </c>
      <c r="AA39" s="167">
        <v>64</v>
      </c>
      <c r="AB39" s="100">
        <f>IF(AA39&gt;=50,2,IF(AA39&gt;=40,1,0))</f>
        <v>2</v>
      </c>
      <c r="AC39" s="167">
        <v>59528</v>
      </c>
      <c r="AD39" s="85">
        <f>AC39/H39/13</f>
        <v>8.220963955254799</v>
      </c>
      <c r="AE39" s="84">
        <f>IF(AD39&gt;1.36,1,0)</f>
        <v>1</v>
      </c>
      <c r="AF39" s="167">
        <v>12368</v>
      </c>
      <c r="AG39" s="86"/>
      <c r="AH39" s="3">
        <f>IF(AF39&gt;H39*3,1,0)</f>
        <v>1</v>
      </c>
      <c r="AI39" s="167">
        <v>97</v>
      </c>
      <c r="AJ39" s="100">
        <f>IF(AI39&gt;=70,1,0)</f>
        <v>1</v>
      </c>
      <c r="AK39" s="87">
        <f>Z39+AB39+AE39+AH39+AJ39</f>
        <v>6</v>
      </c>
      <c r="AL39" s="167">
        <v>0</v>
      </c>
      <c r="AM39" s="88">
        <f>AL39/H39</f>
        <v>0</v>
      </c>
      <c r="AN39" s="100">
        <f>IF(AM39&gt;=85%,2,IF(AM39&gt;=50%,1,0))</f>
        <v>0</v>
      </c>
      <c r="AO39" s="103">
        <f>AN39+X39+AK39</f>
        <v>12</v>
      </c>
      <c r="AP39" s="117">
        <f>((AO39*100)/$AP$4)/100</f>
        <v>0.7058823529411765</v>
      </c>
      <c r="AQ39" s="194" t="s">
        <v>170</v>
      </c>
      <c r="AR39" s="122"/>
      <c r="AS39" s="128"/>
    </row>
    <row r="40" spans="1:45" s="7" customFormat="1" ht="18" customHeight="1">
      <c r="A40" s="83">
        <v>34</v>
      </c>
      <c r="B40" s="192" t="s">
        <v>102</v>
      </c>
      <c r="C40" s="167">
        <v>58</v>
      </c>
      <c r="D40" s="167">
        <v>80</v>
      </c>
      <c r="E40" s="155"/>
      <c r="F40" s="3">
        <f>IF(OR(D40&gt;(C40+20),(D40&lt;(C40-0))),0,1)</f>
        <v>0</v>
      </c>
      <c r="G40" s="83">
        <v>1128</v>
      </c>
      <c r="H40" s="167">
        <v>1119</v>
      </c>
      <c r="I40" s="156"/>
      <c r="J40" s="3">
        <f>IF(OR(H40&gt;(G40+100),H40&lt;(G40-50)),0,1)</f>
        <v>1</v>
      </c>
      <c r="K40" s="83">
        <v>45</v>
      </c>
      <c r="L40" s="167">
        <v>45</v>
      </c>
      <c r="M40" s="3"/>
      <c r="N40" s="149">
        <f>IF(L40&lt;&gt;K40,0,1)</f>
        <v>1</v>
      </c>
      <c r="O40" s="167">
        <v>1585</v>
      </c>
      <c r="P40" s="167">
        <v>97</v>
      </c>
      <c r="Q40" s="149">
        <f>IF(P40&gt;=90,2,IF(P40&gt;=70,1,0))</f>
        <v>2</v>
      </c>
      <c r="R40" s="167">
        <v>171</v>
      </c>
      <c r="S40" s="109">
        <f>IF(R40&gt;150,1,0)</f>
        <v>1</v>
      </c>
      <c r="T40" s="145">
        <v>1414</v>
      </c>
      <c r="U40" s="167">
        <v>1584</v>
      </c>
      <c r="V40" s="136">
        <f>U40/T40</f>
        <v>1.1202263083451203</v>
      </c>
      <c r="W40" s="83">
        <f>IF(V40&gt;=90%,2,IF(V40&gt;=70%,1,0))</f>
        <v>2</v>
      </c>
      <c r="X40" s="3">
        <f>F40+J40+N40+Q40+S40+W40</f>
        <v>7</v>
      </c>
      <c r="Y40" s="167">
        <v>50</v>
      </c>
      <c r="Z40" s="150">
        <f>IF(Y40&gt;=90,2,IF(Y40&gt;=70,1,0))</f>
        <v>0</v>
      </c>
      <c r="AA40" s="167">
        <v>23</v>
      </c>
      <c r="AB40" s="150">
        <f>IF(AA40&gt;=50,2,IF(AA40&gt;=40,1,0))</f>
        <v>0</v>
      </c>
      <c r="AC40" s="167">
        <v>83646</v>
      </c>
      <c r="AD40" s="85">
        <f>AC40/H40/13</f>
        <v>5.750051557022067</v>
      </c>
      <c r="AE40" s="84">
        <f>IF(AD40&gt;1.36,1,0)</f>
        <v>1</v>
      </c>
      <c r="AF40" s="167">
        <v>27894</v>
      </c>
      <c r="AG40" s="154"/>
      <c r="AH40" s="3">
        <f>IF(AF40&gt;H40*3,1,0)</f>
        <v>1</v>
      </c>
      <c r="AI40" s="167">
        <v>98</v>
      </c>
      <c r="AJ40" s="100">
        <f>IF(AI40&gt;=70,1,0)</f>
        <v>1</v>
      </c>
      <c r="AK40" s="87">
        <f>Z40+AB40+AE40+AH40+AJ40</f>
        <v>3</v>
      </c>
      <c r="AL40" s="167">
        <v>1148</v>
      </c>
      <c r="AM40" s="88">
        <f>AL40/H40</f>
        <v>1.02591599642538</v>
      </c>
      <c r="AN40" s="150">
        <f>IF(AM40&gt;=85%,2,IF(AM40&gt;=50%,1,0))</f>
        <v>2</v>
      </c>
      <c r="AO40" s="103">
        <f>AN40+X40+AK40</f>
        <v>12</v>
      </c>
      <c r="AP40" s="117">
        <f>((AO40*100)/$AP$4)/100</f>
        <v>0.7058823529411765</v>
      </c>
      <c r="AQ40" s="194" t="s">
        <v>170</v>
      </c>
      <c r="AR40" s="122"/>
      <c r="AS40" s="128"/>
    </row>
    <row r="41" spans="1:52" s="7" customFormat="1" ht="18" customHeight="1">
      <c r="A41" s="83">
        <v>35</v>
      </c>
      <c r="B41" s="192" t="s">
        <v>109</v>
      </c>
      <c r="C41" s="167">
        <v>49</v>
      </c>
      <c r="D41" s="167">
        <v>69</v>
      </c>
      <c r="E41" s="32"/>
      <c r="F41" s="3">
        <f>IF(OR(D41&gt;(C41+20),(D41&lt;(C41-0))),0,1)</f>
        <v>1</v>
      </c>
      <c r="G41" s="83">
        <v>988</v>
      </c>
      <c r="H41" s="167">
        <v>995</v>
      </c>
      <c r="I41" s="33"/>
      <c r="J41" s="3">
        <f>IF(OR(H41&gt;(G41+100),H41&lt;(G41-50)),0,1)</f>
        <v>1</v>
      </c>
      <c r="K41" s="83">
        <v>40</v>
      </c>
      <c r="L41" s="167">
        <v>40</v>
      </c>
      <c r="M41" s="3"/>
      <c r="N41" s="84">
        <f>IF(L41&lt;&gt;K41,0,1)</f>
        <v>1</v>
      </c>
      <c r="O41" s="167">
        <v>1356</v>
      </c>
      <c r="P41" s="167">
        <v>77</v>
      </c>
      <c r="Q41" s="84">
        <f>IF(P41&gt;=90,2,IF(P41&gt;=70,1,0))</f>
        <v>1</v>
      </c>
      <c r="R41" s="167">
        <v>223</v>
      </c>
      <c r="S41" s="109">
        <f>IF(R41&gt;150,1,0)</f>
        <v>1</v>
      </c>
      <c r="T41" s="101">
        <v>1283</v>
      </c>
      <c r="U41" s="167">
        <v>1440</v>
      </c>
      <c r="V41" s="136">
        <f>U41/T41</f>
        <v>1.1223694466095089</v>
      </c>
      <c r="W41" s="83">
        <f>IF(V41&gt;=90%,2,IF(V41&gt;=70%,1,0))</f>
        <v>2</v>
      </c>
      <c r="X41" s="3">
        <f>F41+J41+N41+Q41+S41+W41</f>
        <v>7</v>
      </c>
      <c r="Y41" s="167">
        <v>61</v>
      </c>
      <c r="Z41" s="100">
        <f>IF(Y41&gt;=90,2,IF(Y41&gt;=70,1,0))</f>
        <v>0</v>
      </c>
      <c r="AA41" s="167">
        <v>50</v>
      </c>
      <c r="AB41" s="100">
        <f>IF(AA41&gt;=50,2,IF(AA41&gt;=40,1,0))</f>
        <v>2</v>
      </c>
      <c r="AC41" s="167">
        <v>57782</v>
      </c>
      <c r="AD41" s="85">
        <f>AC41/H41/13</f>
        <v>4.467104754541941</v>
      </c>
      <c r="AE41" s="84">
        <f>IF(AD41&gt;1.36,1,0)</f>
        <v>1</v>
      </c>
      <c r="AF41" s="167">
        <v>26233</v>
      </c>
      <c r="AG41" s="86"/>
      <c r="AH41" s="3">
        <f>IF(AF41&gt;H41*3,1,0)</f>
        <v>1</v>
      </c>
      <c r="AI41" s="167">
        <v>94</v>
      </c>
      <c r="AJ41" s="100">
        <f>IF(AI41&gt;=70,1,0)</f>
        <v>1</v>
      </c>
      <c r="AK41" s="87">
        <f>Z41+AB41+AE41+AH41+AJ41</f>
        <v>5</v>
      </c>
      <c r="AL41" s="167">
        <v>146</v>
      </c>
      <c r="AM41" s="88">
        <f>AL41/H41</f>
        <v>0.14673366834170853</v>
      </c>
      <c r="AN41" s="100">
        <f>IF(AM41&gt;=85%,2,IF(AM41&gt;=50%,1,0))</f>
        <v>0</v>
      </c>
      <c r="AO41" s="103">
        <f>AN41+X41+AK41</f>
        <v>12</v>
      </c>
      <c r="AP41" s="117">
        <f>((AO41*100)/$AP$4)/100</f>
        <v>0.7058823529411765</v>
      </c>
      <c r="AQ41" s="195" t="s">
        <v>170</v>
      </c>
      <c r="AR41" s="122"/>
      <c r="AS41" s="128"/>
      <c r="AT41" s="36"/>
      <c r="AU41" s="36"/>
      <c r="AV41" s="36"/>
      <c r="AW41" s="36"/>
      <c r="AX41" s="36"/>
      <c r="AY41" s="36"/>
      <c r="AZ41" s="36"/>
    </row>
    <row r="42" spans="1:52" s="35" customFormat="1" ht="18" customHeight="1">
      <c r="A42" s="83">
        <v>36</v>
      </c>
      <c r="B42" s="192" t="s">
        <v>60</v>
      </c>
      <c r="C42" s="167">
        <v>35</v>
      </c>
      <c r="D42" s="167">
        <v>46</v>
      </c>
      <c r="E42" s="153"/>
      <c r="F42" s="3">
        <f>IF(OR(D42&gt;(C42+20),(D42&lt;(C42-0))),0,1)</f>
        <v>1</v>
      </c>
      <c r="G42" s="145">
        <v>835</v>
      </c>
      <c r="H42" s="167">
        <v>852</v>
      </c>
      <c r="I42" s="153"/>
      <c r="J42" s="3">
        <f>IF(OR(H42&gt;(G42+100),H42&lt;(G42-50)),0,1)</f>
        <v>1</v>
      </c>
      <c r="K42" s="145">
        <v>31</v>
      </c>
      <c r="L42" s="167">
        <v>31</v>
      </c>
      <c r="M42" s="153"/>
      <c r="N42" s="149">
        <f>IF(L42&lt;&gt;K42,0,1)</f>
        <v>1</v>
      </c>
      <c r="O42" s="167">
        <v>1512</v>
      </c>
      <c r="P42" s="167">
        <v>98</v>
      </c>
      <c r="Q42" s="149">
        <f>IF(P42&gt;=90,2,IF(P42&gt;=70,1,0))</f>
        <v>2</v>
      </c>
      <c r="R42" s="167">
        <v>144</v>
      </c>
      <c r="S42" s="109">
        <f>IF(R42&gt;150,1,0)</f>
        <v>0</v>
      </c>
      <c r="T42" s="83">
        <v>792</v>
      </c>
      <c r="U42" s="167">
        <v>1176</v>
      </c>
      <c r="V42" s="136">
        <f>U42/T42</f>
        <v>1.4848484848484849</v>
      </c>
      <c r="W42" s="83">
        <f>IF(V42&gt;=90%,2,IF(V42&gt;=70%,1,0))</f>
        <v>2</v>
      </c>
      <c r="X42" s="3">
        <f>F42+J42+N42+Q42+S42+W42</f>
        <v>7</v>
      </c>
      <c r="Y42" s="167">
        <v>65</v>
      </c>
      <c r="Z42" s="150">
        <f>IF(Y42&gt;=90,2,IF(Y42&gt;=70,1,0))</f>
        <v>0</v>
      </c>
      <c r="AA42" s="167">
        <v>4</v>
      </c>
      <c r="AB42" s="150">
        <f>IF(AA42&gt;=50,2,IF(AA42&gt;=40,1,0))</f>
        <v>0</v>
      </c>
      <c r="AC42" s="167">
        <v>58963</v>
      </c>
      <c r="AD42" s="85">
        <f>AC42/H42/13</f>
        <v>5.323492235464067</v>
      </c>
      <c r="AE42" s="84">
        <f>IF(AD42&gt;1.36,1,0)</f>
        <v>1</v>
      </c>
      <c r="AF42" s="167">
        <v>14753</v>
      </c>
      <c r="AG42" s="154"/>
      <c r="AH42" s="3">
        <f>IF(AF42&gt;H42*3,1,0)</f>
        <v>1</v>
      </c>
      <c r="AI42" s="167">
        <v>97</v>
      </c>
      <c r="AJ42" s="100">
        <f>IF(AI42&gt;=70,1,0)</f>
        <v>1</v>
      </c>
      <c r="AK42" s="87">
        <f>Z42+AB42+AE42+AH42+AJ42</f>
        <v>3</v>
      </c>
      <c r="AL42" s="167">
        <v>1401</v>
      </c>
      <c r="AM42" s="88">
        <f>AL42/H42</f>
        <v>1.6443661971830985</v>
      </c>
      <c r="AN42" s="150">
        <f>IF(AM42&gt;=85%,2,IF(AM42&gt;=50%,1,0))</f>
        <v>2</v>
      </c>
      <c r="AO42" s="103">
        <f>AN42+X42+AK42</f>
        <v>12</v>
      </c>
      <c r="AP42" s="117">
        <f>((AO42*100)/$AP$4)/100</f>
        <v>0.7058823529411765</v>
      </c>
      <c r="AQ42" s="196" t="s">
        <v>169</v>
      </c>
      <c r="AR42" s="122"/>
      <c r="AS42" s="128"/>
      <c r="AT42" s="129"/>
      <c r="AU42" s="129"/>
      <c r="AV42" s="129"/>
      <c r="AW42" s="129"/>
      <c r="AX42" s="129"/>
      <c r="AY42" s="129"/>
      <c r="AZ42" s="129"/>
    </row>
    <row r="43" spans="1:45" s="35" customFormat="1" ht="18" customHeight="1">
      <c r="A43" s="83">
        <v>37</v>
      </c>
      <c r="B43" s="192" t="s">
        <v>121</v>
      </c>
      <c r="C43" s="167">
        <v>30</v>
      </c>
      <c r="D43" s="167">
        <v>40</v>
      </c>
      <c r="E43" s="146"/>
      <c r="F43" s="3">
        <f>IF(OR(D43&gt;(C43+20),(D43&lt;(C43-0))),0,1)</f>
        <v>1</v>
      </c>
      <c r="G43" s="31">
        <v>655</v>
      </c>
      <c r="H43" s="167">
        <v>661</v>
      </c>
      <c r="I43" s="31"/>
      <c r="J43" s="3">
        <f>IF(OR(H43&gt;(G43+100),H43&lt;(G43-50)),0,1)</f>
        <v>1</v>
      </c>
      <c r="K43" s="31">
        <v>24</v>
      </c>
      <c r="L43" s="167">
        <v>24</v>
      </c>
      <c r="M43" s="31"/>
      <c r="N43" s="149">
        <f>IF(L43&lt;&gt;K43,0,1)</f>
        <v>1</v>
      </c>
      <c r="O43" s="167">
        <v>1104</v>
      </c>
      <c r="P43" s="167">
        <v>100</v>
      </c>
      <c r="Q43" s="149">
        <f>IF(P43&gt;=90,2,IF(P43&gt;=70,1,0))</f>
        <v>2</v>
      </c>
      <c r="R43" s="167">
        <v>3</v>
      </c>
      <c r="S43" s="109">
        <f>IF(R43&gt;150,1,0)</f>
        <v>0</v>
      </c>
      <c r="T43" s="31">
        <v>730</v>
      </c>
      <c r="U43" s="167">
        <v>802</v>
      </c>
      <c r="V43" s="136">
        <f>U43/T43</f>
        <v>1.0986301369863014</v>
      </c>
      <c r="W43" s="83">
        <f>IF(V43&gt;=90%,2,IF(V43&gt;=70%,1,0))</f>
        <v>2</v>
      </c>
      <c r="X43" s="3">
        <f>F43+J43+N43+Q43+S43+W43</f>
        <v>7</v>
      </c>
      <c r="Y43" s="167">
        <v>0</v>
      </c>
      <c r="Z43" s="150">
        <f>IF(Y43&gt;=90,2,IF(Y43&gt;=70,1,0))</f>
        <v>0</v>
      </c>
      <c r="AA43" s="167">
        <v>3</v>
      </c>
      <c r="AB43" s="150">
        <f>IF(AA43&gt;=50,2,IF(AA43&gt;=40,1,0))</f>
        <v>0</v>
      </c>
      <c r="AC43" s="167">
        <v>60746</v>
      </c>
      <c r="AD43" s="85">
        <f>AC43/H43/13</f>
        <v>7.069242406610031</v>
      </c>
      <c r="AE43" s="84">
        <f>IF(AD43&gt;1.36,1,0)</f>
        <v>1</v>
      </c>
      <c r="AF43" s="167">
        <v>20310</v>
      </c>
      <c r="AG43" s="31"/>
      <c r="AH43" s="3">
        <f>IF(AF43&gt;H43*3,1,0)</f>
        <v>1</v>
      </c>
      <c r="AI43" s="167">
        <v>94</v>
      </c>
      <c r="AJ43" s="100">
        <f>IF(AI43&gt;=70,1,0)</f>
        <v>1</v>
      </c>
      <c r="AK43" s="87">
        <f>Z43+AB43+AE43+AH43+AJ43</f>
        <v>3</v>
      </c>
      <c r="AL43" s="167">
        <v>699</v>
      </c>
      <c r="AM43" s="88">
        <f>AL43/H43</f>
        <v>1.0574886535552193</v>
      </c>
      <c r="AN43" s="150">
        <f>IF(AM43&gt;=85%,2,IF(AM43&gt;=50%,1,0))</f>
        <v>2</v>
      </c>
      <c r="AO43" s="103">
        <f>AN43+X43+AK43</f>
        <v>12</v>
      </c>
      <c r="AP43" s="117">
        <f>((AO43*100)/$AP$4)/100</f>
        <v>0.7058823529411765</v>
      </c>
      <c r="AQ43" s="194" t="s">
        <v>171</v>
      </c>
      <c r="AR43" s="122"/>
      <c r="AS43" s="116"/>
    </row>
    <row r="44" spans="1:52" s="35" customFormat="1" ht="18" customHeight="1">
      <c r="A44" s="83">
        <v>38</v>
      </c>
      <c r="B44" s="192" t="s">
        <v>50</v>
      </c>
      <c r="C44" s="167">
        <v>80</v>
      </c>
      <c r="D44" s="167">
        <v>97</v>
      </c>
      <c r="E44" s="153"/>
      <c r="F44" s="3">
        <f>IF(OR(D44&gt;(C44+20),(D44&lt;(C44-0))),0,1)</f>
        <v>1</v>
      </c>
      <c r="G44" s="145">
        <v>2377</v>
      </c>
      <c r="H44" s="167">
        <v>2400</v>
      </c>
      <c r="I44" s="153"/>
      <c r="J44" s="3">
        <f>IF(OR(H44&gt;(G44+100),H44&lt;(G44-50)),0,1)</f>
        <v>1</v>
      </c>
      <c r="K44" s="145">
        <v>72</v>
      </c>
      <c r="L44" s="167">
        <v>72</v>
      </c>
      <c r="M44" s="153"/>
      <c r="N44" s="149">
        <f>IF(L44&lt;&gt;K44,0,1)</f>
        <v>1</v>
      </c>
      <c r="O44" s="167">
        <v>4157</v>
      </c>
      <c r="P44" s="167">
        <v>99</v>
      </c>
      <c r="Q44" s="149">
        <f>IF(P44&gt;=90,2,IF(P44&gt;=70,1,0))</f>
        <v>2</v>
      </c>
      <c r="R44" s="167">
        <v>0</v>
      </c>
      <c r="S44" s="109">
        <f>IF(R44&gt;150,1,0)</f>
        <v>0</v>
      </c>
      <c r="T44" s="83">
        <v>2205</v>
      </c>
      <c r="U44" s="167">
        <v>2589</v>
      </c>
      <c r="V44" s="136">
        <f>U44/T44</f>
        <v>1.1741496598639456</v>
      </c>
      <c r="W44" s="83">
        <f>IF(V44&gt;=90%,2,IF(V44&gt;=70%,1,0))</f>
        <v>2</v>
      </c>
      <c r="X44" s="3">
        <f>F44+J44+N44+Q44+S44+W44</f>
        <v>7</v>
      </c>
      <c r="Y44" s="167">
        <v>0</v>
      </c>
      <c r="Z44" s="150">
        <f>IF(Y44&gt;=90,2,IF(Y44&gt;=70,1,0))</f>
        <v>0</v>
      </c>
      <c r="AA44" s="167">
        <v>1</v>
      </c>
      <c r="AB44" s="150">
        <f>IF(AA44&gt;=50,2,IF(AA44&gt;=40,1,0))</f>
        <v>0</v>
      </c>
      <c r="AC44" s="167">
        <v>131488</v>
      </c>
      <c r="AD44" s="85">
        <f>AC44/H44/13</f>
        <v>4.214358974358975</v>
      </c>
      <c r="AE44" s="84">
        <f>IF(AD44&gt;1.36,1,0)</f>
        <v>1</v>
      </c>
      <c r="AF44" s="167">
        <v>45427</v>
      </c>
      <c r="AG44" s="154"/>
      <c r="AH44" s="3">
        <f>IF(AF44&gt;H44*3,1,0)</f>
        <v>1</v>
      </c>
      <c r="AI44" s="167">
        <v>97</v>
      </c>
      <c r="AJ44" s="100">
        <f>IF(AI44&gt;=70,1,0)</f>
        <v>1</v>
      </c>
      <c r="AK44" s="87">
        <f>Z44+AB44+AE44+AH44+AJ44</f>
        <v>3</v>
      </c>
      <c r="AL44" s="167">
        <v>7986</v>
      </c>
      <c r="AM44" s="88">
        <f>AL44/H44</f>
        <v>3.3275</v>
      </c>
      <c r="AN44" s="150">
        <f>IF(AM44&gt;=85%,2,IF(AM44&gt;=50%,1,0))</f>
        <v>2</v>
      </c>
      <c r="AO44" s="103">
        <f>AN44+X44+AK44</f>
        <v>12</v>
      </c>
      <c r="AP44" s="117">
        <f>((AO44*100)/$AP$4)/100</f>
        <v>0.7058823529411765</v>
      </c>
      <c r="AQ44" s="196" t="s">
        <v>172</v>
      </c>
      <c r="AR44" s="122"/>
      <c r="AS44" s="128"/>
      <c r="AT44" s="129"/>
      <c r="AU44" s="129"/>
      <c r="AV44" s="129"/>
      <c r="AW44" s="129"/>
      <c r="AX44" s="129"/>
      <c r="AY44" s="129"/>
      <c r="AZ44" s="129"/>
    </row>
    <row r="45" spans="1:52" s="35" customFormat="1" ht="18" customHeight="1">
      <c r="A45" s="83">
        <v>39</v>
      </c>
      <c r="B45" s="192" t="s">
        <v>51</v>
      </c>
      <c r="C45" s="167">
        <v>45</v>
      </c>
      <c r="D45" s="167">
        <v>54</v>
      </c>
      <c r="E45" s="144"/>
      <c r="F45" s="3">
        <f>IF(OR(D45&gt;(C45+20),(D45&lt;(C45-0))),0,1)</f>
        <v>1</v>
      </c>
      <c r="G45" s="83">
        <v>884</v>
      </c>
      <c r="H45" s="167">
        <v>913</v>
      </c>
      <c r="I45" s="156"/>
      <c r="J45" s="3">
        <f>IF(OR(H45&gt;(G45+100),H45&lt;(G45-50)),0,1)</f>
        <v>1</v>
      </c>
      <c r="K45" s="83">
        <v>34</v>
      </c>
      <c r="L45" s="167">
        <v>34</v>
      </c>
      <c r="M45" s="3"/>
      <c r="N45" s="149">
        <f>IF(L45&lt;&gt;K45,0,1)</f>
        <v>1</v>
      </c>
      <c r="O45" s="167">
        <v>799</v>
      </c>
      <c r="P45" s="167">
        <v>98</v>
      </c>
      <c r="Q45" s="149">
        <f>IF(P45&gt;=90,2,IF(P45&gt;=70,1,0))</f>
        <v>2</v>
      </c>
      <c r="R45" s="167">
        <v>6</v>
      </c>
      <c r="S45" s="109">
        <f>IF(R45&gt;150,1,0)</f>
        <v>0</v>
      </c>
      <c r="T45" s="145">
        <v>1180</v>
      </c>
      <c r="U45" s="167">
        <v>1259</v>
      </c>
      <c r="V45" s="136">
        <f>U45/T45</f>
        <v>1.0669491525423729</v>
      </c>
      <c r="W45" s="83">
        <f>IF(V45&gt;=90%,2,IF(V45&gt;=70%,1,0))</f>
        <v>2</v>
      </c>
      <c r="X45" s="3">
        <f>F45+J45+N45+Q45+S45+W45</f>
        <v>7</v>
      </c>
      <c r="Y45" s="167">
        <v>2</v>
      </c>
      <c r="Z45" s="150">
        <f>IF(Y45&gt;=90,2,IF(Y45&gt;=70,1,0))</f>
        <v>0</v>
      </c>
      <c r="AA45" s="167">
        <v>7</v>
      </c>
      <c r="AB45" s="150">
        <f>IF(AA45&gt;=50,2,IF(AA45&gt;=40,1,0))</f>
        <v>0</v>
      </c>
      <c r="AC45" s="167">
        <v>28633</v>
      </c>
      <c r="AD45" s="85">
        <f>AC45/H45/13</f>
        <v>2.41241890639481</v>
      </c>
      <c r="AE45" s="84">
        <f>IF(AD45&gt;1.36,1,0)</f>
        <v>1</v>
      </c>
      <c r="AF45" s="167">
        <v>15454</v>
      </c>
      <c r="AG45" s="154"/>
      <c r="AH45" s="3">
        <f>IF(AF45&gt;H45*3,1,0)</f>
        <v>1</v>
      </c>
      <c r="AI45" s="167">
        <v>87</v>
      </c>
      <c r="AJ45" s="100">
        <f>IF(AI45&gt;=70,1,0)</f>
        <v>1</v>
      </c>
      <c r="AK45" s="87">
        <f>Z45+AB45+AE45+AH45+AJ45</f>
        <v>3</v>
      </c>
      <c r="AL45" s="167">
        <v>2198</v>
      </c>
      <c r="AM45" s="88">
        <f>AL45/H45</f>
        <v>2.407447973713034</v>
      </c>
      <c r="AN45" s="150">
        <f>IF(AM45&gt;=85%,2,IF(AM45&gt;=50%,1,0))</f>
        <v>2</v>
      </c>
      <c r="AO45" s="103">
        <f>AN45+X45+AK45</f>
        <v>12</v>
      </c>
      <c r="AP45" s="117">
        <f>((AO45*100)/$AP$4)/100</f>
        <v>0.7058823529411765</v>
      </c>
      <c r="AQ45" s="194" t="s">
        <v>172</v>
      </c>
      <c r="AR45" s="122"/>
      <c r="AS45" s="132"/>
      <c r="AT45" s="36"/>
      <c r="AU45" s="36"/>
      <c r="AV45" s="36"/>
      <c r="AW45" s="36"/>
      <c r="AX45" s="36"/>
      <c r="AY45" s="36"/>
      <c r="AZ45" s="36"/>
    </row>
    <row r="46" spans="1:52" s="34" customFormat="1" ht="15" customHeight="1">
      <c r="A46" s="83">
        <v>40</v>
      </c>
      <c r="B46" s="192" t="s">
        <v>130</v>
      </c>
      <c r="C46" s="167">
        <v>63</v>
      </c>
      <c r="D46" s="167">
        <v>82</v>
      </c>
      <c r="E46" s="32"/>
      <c r="F46" s="3">
        <f>IF(OR(D46&gt;(C46+20),(D46&lt;(C46-0))),0,1)</f>
        <v>1</v>
      </c>
      <c r="G46" s="83">
        <v>1393</v>
      </c>
      <c r="H46" s="167">
        <v>1403</v>
      </c>
      <c r="I46" s="33"/>
      <c r="J46" s="3">
        <f>IF(OR(H46&gt;(G46+100),H46&lt;(G46-50)),0,1)</f>
        <v>1</v>
      </c>
      <c r="K46" s="31">
        <v>49</v>
      </c>
      <c r="L46" s="167">
        <v>49</v>
      </c>
      <c r="M46" s="3"/>
      <c r="N46" s="84">
        <f>IF(L46&lt;&gt;K46,0,1)</f>
        <v>1</v>
      </c>
      <c r="O46" s="167">
        <v>1827</v>
      </c>
      <c r="P46" s="167">
        <v>91</v>
      </c>
      <c r="Q46" s="84">
        <f>IF(P46&gt;=90,2,IF(P46&gt;=70,1,0))</f>
        <v>2</v>
      </c>
      <c r="R46" s="167">
        <v>137</v>
      </c>
      <c r="S46" s="109">
        <f>IF(R46&gt;150,1,0)</f>
        <v>0</v>
      </c>
      <c r="T46" s="83">
        <v>1480</v>
      </c>
      <c r="U46" s="167">
        <v>1670</v>
      </c>
      <c r="V46" s="136">
        <f>U46/T46</f>
        <v>1.1283783783783783</v>
      </c>
      <c r="W46" s="83">
        <f>IF(V46&gt;=90%,2,IF(V46&gt;=70%,1,0))</f>
        <v>2</v>
      </c>
      <c r="X46" s="3">
        <f>F46+J46+N46+Q46+S46+W46</f>
        <v>7</v>
      </c>
      <c r="Y46" s="167">
        <v>55</v>
      </c>
      <c r="Z46" s="100">
        <f>IF(Y46&gt;=90,2,IF(Y46&gt;=70,1,0))</f>
        <v>0</v>
      </c>
      <c r="AA46" s="167">
        <v>1</v>
      </c>
      <c r="AB46" s="100">
        <f>IF(AA46&gt;=50,2,IF(AA46&gt;=40,1,0))</f>
        <v>0</v>
      </c>
      <c r="AC46" s="167">
        <v>97433</v>
      </c>
      <c r="AD46" s="85">
        <f>AC46/H46/13</f>
        <v>5.342014364822632</v>
      </c>
      <c r="AE46" s="84">
        <f>IF(AD46&gt;1.36,1,0)</f>
        <v>1</v>
      </c>
      <c r="AF46" s="167">
        <v>34999</v>
      </c>
      <c r="AG46" s="86"/>
      <c r="AH46" s="3">
        <f>IF(AF46&gt;H46*3,1,0)</f>
        <v>1</v>
      </c>
      <c r="AI46" s="167">
        <v>98</v>
      </c>
      <c r="AJ46" s="100">
        <f>IF(AI46&gt;=70,1,0)</f>
        <v>1</v>
      </c>
      <c r="AK46" s="87">
        <f>Z46+AB46+AE46+AH46+AJ46</f>
        <v>3</v>
      </c>
      <c r="AL46" s="167">
        <v>1839</v>
      </c>
      <c r="AM46" s="88">
        <f>AL46/H46</f>
        <v>1.3107626514611546</v>
      </c>
      <c r="AN46" s="100">
        <f>IF(AM46&gt;=85%,2,IF(AM46&gt;=50%,1,0))</f>
        <v>2</v>
      </c>
      <c r="AO46" s="103">
        <f>AN46+X46+AK46</f>
        <v>12</v>
      </c>
      <c r="AP46" s="117">
        <f>((AO46*100)/$AP$4)/100</f>
        <v>0.7058823529411765</v>
      </c>
      <c r="AQ46" s="196" t="s">
        <v>171</v>
      </c>
      <c r="AR46" s="122"/>
      <c r="AS46" s="130"/>
      <c r="AT46" s="129"/>
      <c r="AU46" s="129"/>
      <c r="AV46" s="129"/>
      <c r="AW46" s="129"/>
      <c r="AX46" s="129"/>
      <c r="AY46" s="129"/>
      <c r="AZ46" s="129"/>
    </row>
    <row r="47" spans="1:52" s="34" customFormat="1" ht="15" customHeight="1">
      <c r="A47" s="83">
        <v>41</v>
      </c>
      <c r="B47" s="192" t="s">
        <v>133</v>
      </c>
      <c r="C47" s="167">
        <v>41</v>
      </c>
      <c r="D47" s="167">
        <v>52</v>
      </c>
      <c r="E47" s="153"/>
      <c r="F47" s="3">
        <f>IF(OR(D47&gt;(C47+20),(D47&lt;(C47-0))),0,1)</f>
        <v>1</v>
      </c>
      <c r="G47" s="145">
        <v>813</v>
      </c>
      <c r="H47" s="167">
        <v>815</v>
      </c>
      <c r="I47" s="153"/>
      <c r="J47" s="3">
        <f>IF(OR(H47&gt;(G47+100),H47&lt;(G47-50)),0,1)</f>
        <v>1</v>
      </c>
      <c r="K47" s="145">
        <v>30</v>
      </c>
      <c r="L47" s="167">
        <v>30</v>
      </c>
      <c r="M47" s="153"/>
      <c r="N47" s="149">
        <f>IF(L47&lt;&gt;K47,0,1)</f>
        <v>1</v>
      </c>
      <c r="O47" s="167">
        <v>743</v>
      </c>
      <c r="P47" s="167">
        <v>100</v>
      </c>
      <c r="Q47" s="149">
        <f>IF(P47&gt;=90,2,IF(P47&gt;=70,1,0))</f>
        <v>2</v>
      </c>
      <c r="R47" s="167">
        <v>131</v>
      </c>
      <c r="S47" s="109">
        <f>IF(R47&gt;150,1,0)</f>
        <v>0</v>
      </c>
      <c r="T47" s="83">
        <v>984</v>
      </c>
      <c r="U47" s="167">
        <v>1154</v>
      </c>
      <c r="V47" s="136">
        <f>U47/T47</f>
        <v>1.1727642276422765</v>
      </c>
      <c r="W47" s="83">
        <f>IF(V47&gt;=90%,2,IF(V47&gt;=70%,1,0))</f>
        <v>2</v>
      </c>
      <c r="X47" s="3">
        <f>F47+J47+N47+Q47+S47+W47</f>
        <v>7</v>
      </c>
      <c r="Y47" s="167">
        <v>47</v>
      </c>
      <c r="Z47" s="150">
        <f>IF(Y47&gt;=90,2,IF(Y47&gt;=70,1,0))</f>
        <v>0</v>
      </c>
      <c r="AA47" s="167">
        <v>3</v>
      </c>
      <c r="AB47" s="150">
        <f>IF(AA47&gt;=50,2,IF(AA47&gt;=40,1,0))</f>
        <v>0</v>
      </c>
      <c r="AC47" s="167">
        <v>63318</v>
      </c>
      <c r="AD47" s="85">
        <f>AC47/H47/13</f>
        <v>5.9762151958470975</v>
      </c>
      <c r="AE47" s="84">
        <f>IF(AD47&gt;1.36,1,0)</f>
        <v>1</v>
      </c>
      <c r="AF47" s="167">
        <v>24863</v>
      </c>
      <c r="AG47" s="154"/>
      <c r="AH47" s="3">
        <f>IF(AF47&gt;H47*3,1,0)</f>
        <v>1</v>
      </c>
      <c r="AI47" s="167">
        <v>98</v>
      </c>
      <c r="AJ47" s="100">
        <f>IF(AI47&gt;=70,1,0)</f>
        <v>1</v>
      </c>
      <c r="AK47" s="87">
        <f>Z47+AB47+AE47+AH47+AJ47</f>
        <v>3</v>
      </c>
      <c r="AL47" s="167">
        <v>597</v>
      </c>
      <c r="AM47" s="88">
        <f>AL47/H47</f>
        <v>0.7325153374233129</v>
      </c>
      <c r="AN47" s="150">
        <f>IF(AM47&gt;=85%,2,IF(AM47&gt;=50%,1,0))</f>
        <v>1</v>
      </c>
      <c r="AO47" s="103">
        <f>AN47+X47+AK47</f>
        <v>11</v>
      </c>
      <c r="AP47" s="117">
        <f>((AO47*100)/$AP$4)/100</f>
        <v>0.6470588235294117</v>
      </c>
      <c r="AQ47" s="195" t="s">
        <v>171</v>
      </c>
      <c r="AR47" s="122"/>
      <c r="AS47" s="128"/>
      <c r="AT47" s="157"/>
      <c r="AU47" s="157"/>
      <c r="AV47" s="157"/>
      <c r="AW47" s="157"/>
      <c r="AX47" s="157"/>
      <c r="AY47" s="157"/>
      <c r="AZ47" s="157"/>
    </row>
    <row r="48" spans="1:45" s="7" customFormat="1" ht="14.25" customHeight="1">
      <c r="A48" s="83">
        <v>42</v>
      </c>
      <c r="B48" s="192" t="s">
        <v>160</v>
      </c>
      <c r="C48" s="167">
        <v>45</v>
      </c>
      <c r="D48" s="167">
        <v>61</v>
      </c>
      <c r="E48" s="102"/>
      <c r="F48" s="3">
        <f>IF(OR(D48&gt;(C48+20),(D48&lt;(C48-0))),0,1)</f>
        <v>1</v>
      </c>
      <c r="G48" s="101">
        <v>1322</v>
      </c>
      <c r="H48" s="167">
        <v>1314</v>
      </c>
      <c r="I48" s="102"/>
      <c r="J48" s="3">
        <f>IF(OR(H48&gt;(G48+100),H48&lt;(G48-50)),0,1)</f>
        <v>1</v>
      </c>
      <c r="K48" s="101">
        <v>42</v>
      </c>
      <c r="L48" s="167">
        <v>42</v>
      </c>
      <c r="M48" s="102"/>
      <c r="N48" s="84">
        <f>IF(L48&lt;&gt;K48,0,1)</f>
        <v>1</v>
      </c>
      <c r="O48" s="167">
        <v>1159</v>
      </c>
      <c r="P48" s="167">
        <v>94</v>
      </c>
      <c r="Q48" s="84">
        <f>IF(P48&gt;=90,2,IF(P48&gt;=70,1,0))</f>
        <v>2</v>
      </c>
      <c r="R48" s="167">
        <v>163</v>
      </c>
      <c r="S48" s="109">
        <f>IF(R48&gt;150,1,0)</f>
        <v>1</v>
      </c>
      <c r="T48" s="83">
        <v>1330</v>
      </c>
      <c r="U48" s="167">
        <v>1298</v>
      </c>
      <c r="V48" s="136">
        <f>U48/T48</f>
        <v>0.9759398496240601</v>
      </c>
      <c r="W48" s="83">
        <f>IF(V48&gt;=90%,2,IF(V48&gt;=70%,1,0))</f>
        <v>2</v>
      </c>
      <c r="X48" s="3">
        <f>F48+J48+N48+Q48+S48+W48</f>
        <v>8</v>
      </c>
      <c r="Y48" s="167">
        <v>45</v>
      </c>
      <c r="Z48" s="100">
        <f>IF(Y48&gt;=90,2,IF(Y48&gt;=70,1,0))</f>
        <v>0</v>
      </c>
      <c r="AA48" s="167">
        <v>3</v>
      </c>
      <c r="AB48" s="100">
        <f>IF(AA48&gt;=50,2,IF(AA48&gt;=40,1,0))</f>
        <v>0</v>
      </c>
      <c r="AC48" s="167">
        <v>47577</v>
      </c>
      <c r="AD48" s="85">
        <f>AC48/H48/13</f>
        <v>2.785212504390586</v>
      </c>
      <c r="AE48" s="84">
        <f>IF(AD48&gt;1.36,1,0)</f>
        <v>1</v>
      </c>
      <c r="AF48" s="167">
        <v>27794</v>
      </c>
      <c r="AG48" s="86"/>
      <c r="AH48" s="3">
        <f>IF(AF48&gt;H48*3,1,0)</f>
        <v>1</v>
      </c>
      <c r="AI48" s="167">
        <v>93</v>
      </c>
      <c r="AJ48" s="100">
        <f>IF(AI48&gt;=70,1,0)</f>
        <v>1</v>
      </c>
      <c r="AK48" s="87">
        <f>Z48+AB48+AE48+AH48+AJ48</f>
        <v>3</v>
      </c>
      <c r="AL48" s="167">
        <v>538</v>
      </c>
      <c r="AM48" s="88">
        <f>AL48/H48</f>
        <v>0.4094368340943683</v>
      </c>
      <c r="AN48" s="100">
        <f>IF(AM48&gt;=85%,2,IF(AM48&gt;=50%,1,0))</f>
        <v>0</v>
      </c>
      <c r="AO48" s="103">
        <f>AN48+X48+AK48</f>
        <v>11</v>
      </c>
      <c r="AP48" s="117">
        <f>((AO48*100)/$AP$4)/100</f>
        <v>0.6470588235294117</v>
      </c>
      <c r="AQ48" s="195" t="s">
        <v>172</v>
      </c>
      <c r="AR48" s="122"/>
      <c r="AS48" s="95"/>
    </row>
    <row r="49" spans="1:52" s="34" customFormat="1" ht="15" customHeight="1">
      <c r="A49" s="83">
        <v>43</v>
      </c>
      <c r="B49" s="192" t="s">
        <v>156</v>
      </c>
      <c r="C49" s="167">
        <v>33</v>
      </c>
      <c r="D49" s="167">
        <v>39</v>
      </c>
      <c r="E49" s="155"/>
      <c r="F49" s="3">
        <f>IF(OR(D49&gt;(C49+20),(D49&lt;(C49-0))),0,1)</f>
        <v>1</v>
      </c>
      <c r="G49" s="83">
        <v>700</v>
      </c>
      <c r="H49" s="167">
        <v>705</v>
      </c>
      <c r="I49" s="156"/>
      <c r="J49" s="3">
        <f>IF(OR(H49&gt;(G49+100),H49&lt;(G49-50)),0,1)</f>
        <v>1</v>
      </c>
      <c r="K49" s="83">
        <v>29</v>
      </c>
      <c r="L49" s="167">
        <v>29</v>
      </c>
      <c r="M49" s="3"/>
      <c r="N49" s="149">
        <f>IF(L49&lt;&gt;K49,0,1)</f>
        <v>1</v>
      </c>
      <c r="O49" s="167">
        <v>1124</v>
      </c>
      <c r="P49" s="167">
        <v>100</v>
      </c>
      <c r="Q49" s="149">
        <f>IF(P49&gt;=90,2,IF(P49&gt;=70,1,0))</f>
        <v>2</v>
      </c>
      <c r="R49" s="167">
        <v>128</v>
      </c>
      <c r="S49" s="109">
        <f>IF(R49&gt;150,1,0)</f>
        <v>0</v>
      </c>
      <c r="T49" s="145">
        <v>876</v>
      </c>
      <c r="U49" s="167">
        <v>995</v>
      </c>
      <c r="V49" s="136">
        <f>U49/T49</f>
        <v>1.1358447488584476</v>
      </c>
      <c r="W49" s="83">
        <f>IF(V49&gt;=90%,2,IF(V49&gt;=70%,1,0))</f>
        <v>2</v>
      </c>
      <c r="X49" s="3">
        <f>F49+J49+N49+Q49+S49+W49</f>
        <v>7</v>
      </c>
      <c r="Y49" s="167">
        <v>82</v>
      </c>
      <c r="Z49" s="150">
        <f>IF(Y49&gt;=90,2,IF(Y49&gt;=70,1,0))</f>
        <v>1</v>
      </c>
      <c r="AA49" s="167">
        <v>38</v>
      </c>
      <c r="AB49" s="150">
        <f>IF(AA49&gt;=50,2,IF(AA49&gt;=40,1,0))</f>
        <v>0</v>
      </c>
      <c r="AC49" s="167">
        <v>53341</v>
      </c>
      <c r="AD49" s="85">
        <f>AC49/H49/13</f>
        <v>5.820076377523185</v>
      </c>
      <c r="AE49" s="84">
        <f>IF(AD49&gt;1.36,1,0)</f>
        <v>1</v>
      </c>
      <c r="AF49" s="167">
        <v>24347</v>
      </c>
      <c r="AG49" s="154"/>
      <c r="AH49" s="3">
        <f>IF(AF49&gt;H49*3,1,0)</f>
        <v>1</v>
      </c>
      <c r="AI49" s="167">
        <v>98</v>
      </c>
      <c r="AJ49" s="100">
        <f>IF(AI49&gt;=70,1,0)</f>
        <v>1</v>
      </c>
      <c r="AK49" s="87">
        <f>Z49+AB49+AE49+AH49+AJ49</f>
        <v>4</v>
      </c>
      <c r="AL49" s="167">
        <v>164</v>
      </c>
      <c r="AM49" s="88">
        <f>AL49/H49</f>
        <v>0.2326241134751773</v>
      </c>
      <c r="AN49" s="150">
        <f>IF(AM49&gt;=85%,2,IF(AM49&gt;=50%,1,0))</f>
        <v>0</v>
      </c>
      <c r="AO49" s="103">
        <f>AN49+X49+AK49</f>
        <v>11</v>
      </c>
      <c r="AP49" s="117">
        <f>((AO49*100)/$AP$4)/100</f>
        <v>0.6470588235294117</v>
      </c>
      <c r="AQ49" s="195" t="s">
        <v>170</v>
      </c>
      <c r="AR49" s="122"/>
      <c r="AS49" s="128"/>
      <c r="AT49" s="36"/>
      <c r="AU49" s="36"/>
      <c r="AV49" s="36"/>
      <c r="AW49" s="36"/>
      <c r="AX49" s="36"/>
      <c r="AY49" s="36"/>
      <c r="AZ49" s="36"/>
    </row>
    <row r="50" spans="1:52" s="34" customFormat="1" ht="15" customHeight="1">
      <c r="A50" s="83">
        <v>44</v>
      </c>
      <c r="B50" s="192" t="s">
        <v>134</v>
      </c>
      <c r="C50" s="167">
        <v>50</v>
      </c>
      <c r="D50" s="167">
        <v>63</v>
      </c>
      <c r="E50" s="155"/>
      <c r="F50" s="3">
        <f>IF(OR(D50&gt;(C50+20),(D50&lt;(C50-0))),0,1)</f>
        <v>1</v>
      </c>
      <c r="G50" s="83">
        <v>939</v>
      </c>
      <c r="H50" s="167">
        <v>935</v>
      </c>
      <c r="I50" s="156"/>
      <c r="J50" s="3">
        <f>IF(OR(H50&gt;(G50+100),H50&lt;(G50-50)),0,1)</f>
        <v>1</v>
      </c>
      <c r="K50" s="83">
        <v>36</v>
      </c>
      <c r="L50" s="167">
        <v>36</v>
      </c>
      <c r="M50" s="3"/>
      <c r="N50" s="149">
        <f>IF(L50&lt;&gt;K50,0,1)</f>
        <v>1</v>
      </c>
      <c r="O50" s="167">
        <v>663</v>
      </c>
      <c r="P50" s="167">
        <v>64</v>
      </c>
      <c r="Q50" s="149">
        <f>IF(P50&gt;=90,2,IF(P50&gt;=70,1,0))</f>
        <v>0</v>
      </c>
      <c r="R50" s="167">
        <v>100</v>
      </c>
      <c r="S50" s="109">
        <f>IF(R50&gt;150,1,0)</f>
        <v>0</v>
      </c>
      <c r="T50" s="83">
        <v>1193</v>
      </c>
      <c r="U50" s="167">
        <v>1327</v>
      </c>
      <c r="V50" s="136">
        <f>U50/T50</f>
        <v>1.1123218776194468</v>
      </c>
      <c r="W50" s="83">
        <f>IF(V50&gt;=90%,2,IF(V50&gt;=70%,1,0))</f>
        <v>2</v>
      </c>
      <c r="X50" s="3">
        <f>F50+J50+N50+Q50+S50+W50</f>
        <v>5</v>
      </c>
      <c r="Y50" s="167">
        <v>51</v>
      </c>
      <c r="Z50" s="150">
        <f>IF(Y50&gt;=90,2,IF(Y50&gt;=70,1,0))</f>
        <v>0</v>
      </c>
      <c r="AA50" s="167">
        <v>42</v>
      </c>
      <c r="AB50" s="150">
        <f>IF(AA50&gt;=50,2,IF(AA50&gt;=40,1,0))</f>
        <v>1</v>
      </c>
      <c r="AC50" s="167">
        <v>75282</v>
      </c>
      <c r="AD50" s="85">
        <f>AC50/H50/13</f>
        <v>6.193500617030029</v>
      </c>
      <c r="AE50" s="84">
        <f>IF(AD50&gt;1.36,1,0)</f>
        <v>1</v>
      </c>
      <c r="AF50" s="167">
        <v>33612</v>
      </c>
      <c r="AG50" s="154"/>
      <c r="AH50" s="3">
        <f>IF(AF50&gt;H50*3,1,0)</f>
        <v>1</v>
      </c>
      <c r="AI50" s="167">
        <v>95</v>
      </c>
      <c r="AJ50" s="100">
        <f>IF(AI50&gt;=70,1,0)</f>
        <v>1</v>
      </c>
      <c r="AK50" s="87">
        <f>Z50+AB50+AE50+AH50+AJ50</f>
        <v>4</v>
      </c>
      <c r="AL50" s="167">
        <v>956</v>
      </c>
      <c r="AM50" s="88">
        <f>AL50/H50</f>
        <v>1.0224598930481283</v>
      </c>
      <c r="AN50" s="150">
        <f>IF(AM50&gt;=85%,2,IF(AM50&gt;=50%,1,0))</f>
        <v>2</v>
      </c>
      <c r="AO50" s="103">
        <f>AN50+X50+AK50</f>
        <v>11</v>
      </c>
      <c r="AP50" s="117">
        <f>((AO50*100)/$AP$4)/100</f>
        <v>0.6470588235294117</v>
      </c>
      <c r="AQ50" s="196" t="s">
        <v>170</v>
      </c>
      <c r="AR50" s="122"/>
      <c r="AS50" s="95"/>
      <c r="AT50" s="7"/>
      <c r="AU50" s="7"/>
      <c r="AV50" s="7"/>
      <c r="AW50" s="7"/>
      <c r="AX50" s="7"/>
      <c r="AY50" s="7"/>
      <c r="AZ50" s="7"/>
    </row>
    <row r="51" spans="1:52" s="34" customFormat="1" ht="15" customHeight="1">
      <c r="A51" s="83">
        <v>45</v>
      </c>
      <c r="B51" s="192" t="s">
        <v>58</v>
      </c>
      <c r="C51" s="167">
        <v>33</v>
      </c>
      <c r="D51" s="167">
        <v>40</v>
      </c>
      <c r="E51" s="102"/>
      <c r="F51" s="3">
        <f>IF(OR(D51&gt;(C51+20),(D51&lt;(C51-0))),0,1)</f>
        <v>1</v>
      </c>
      <c r="G51" s="101">
        <v>774</v>
      </c>
      <c r="H51" s="167">
        <v>768</v>
      </c>
      <c r="I51" s="102"/>
      <c r="J51" s="3">
        <f>IF(OR(H51&gt;(G51+100),H51&lt;(G51-50)),0,1)</f>
        <v>1</v>
      </c>
      <c r="K51" s="101">
        <v>30</v>
      </c>
      <c r="L51" s="167">
        <v>30</v>
      </c>
      <c r="M51" s="102"/>
      <c r="N51" s="84">
        <f>IF(L51&lt;&gt;K51,0,1)</f>
        <v>1</v>
      </c>
      <c r="O51" s="167">
        <v>617</v>
      </c>
      <c r="P51" s="167">
        <v>79</v>
      </c>
      <c r="Q51" s="84">
        <f>IF(P51&gt;=90,2,IF(P51&gt;=70,1,0))</f>
        <v>1</v>
      </c>
      <c r="R51" s="167">
        <v>143</v>
      </c>
      <c r="S51" s="109">
        <f>IF(R51&gt;150,1,0)</f>
        <v>0</v>
      </c>
      <c r="T51" s="83">
        <v>948</v>
      </c>
      <c r="U51" s="167">
        <v>1003</v>
      </c>
      <c r="V51" s="136">
        <f>U51/T51</f>
        <v>1.0580168776371308</v>
      </c>
      <c r="W51" s="83">
        <f>IF(V51&gt;=90%,2,IF(V51&gt;=70%,1,0))</f>
        <v>2</v>
      </c>
      <c r="X51" s="3">
        <f>F51+J51+N51+Q51+S51+W51</f>
        <v>6</v>
      </c>
      <c r="Y51" s="167">
        <v>65</v>
      </c>
      <c r="Z51" s="100">
        <f>IF(Y51&gt;=90,2,IF(Y51&gt;=70,1,0))</f>
        <v>0</v>
      </c>
      <c r="AA51" s="167">
        <v>50</v>
      </c>
      <c r="AB51" s="100">
        <f>IF(AA51&gt;=50,2,IF(AA51&gt;=40,1,0))</f>
        <v>2</v>
      </c>
      <c r="AC51" s="167">
        <v>41269</v>
      </c>
      <c r="AD51" s="85">
        <f>AC51/H51/13</f>
        <v>4.133513621794872</v>
      </c>
      <c r="AE51" s="84">
        <f>IF(AD51&gt;1.36,1,0)</f>
        <v>1</v>
      </c>
      <c r="AF51" s="167">
        <v>7594</v>
      </c>
      <c r="AG51" s="86"/>
      <c r="AH51" s="3">
        <f>IF(AF51&gt;H51*3,1,0)</f>
        <v>1</v>
      </c>
      <c r="AI51" s="167">
        <v>96</v>
      </c>
      <c r="AJ51" s="100">
        <f>IF(AI51&gt;=70,1,0)</f>
        <v>1</v>
      </c>
      <c r="AK51" s="87">
        <f>Z51+AB51+AE51+AH51+AJ51</f>
        <v>5</v>
      </c>
      <c r="AL51" s="167">
        <v>93</v>
      </c>
      <c r="AM51" s="88">
        <f>AL51/H51</f>
        <v>0.12109375</v>
      </c>
      <c r="AN51" s="100">
        <f>IF(AM51&gt;=85%,2,IF(AM51&gt;=50%,1,0))</f>
        <v>0</v>
      </c>
      <c r="AO51" s="103">
        <f>AN51+X51+AK51</f>
        <v>11</v>
      </c>
      <c r="AP51" s="117">
        <f>((AO51*100)/$AP$4)/100</f>
        <v>0.6470588235294117</v>
      </c>
      <c r="AQ51" s="196" t="s">
        <v>169</v>
      </c>
      <c r="AR51" s="122"/>
      <c r="AS51" s="128"/>
      <c r="AT51" s="129"/>
      <c r="AU51" s="129"/>
      <c r="AV51" s="129"/>
      <c r="AW51" s="129"/>
      <c r="AX51" s="129"/>
      <c r="AY51" s="129"/>
      <c r="AZ51" s="129"/>
    </row>
    <row r="52" spans="1:52" s="34" customFormat="1" ht="15" customHeight="1">
      <c r="A52" s="83">
        <v>46</v>
      </c>
      <c r="B52" s="192" t="s">
        <v>119</v>
      </c>
      <c r="C52" s="167">
        <v>31</v>
      </c>
      <c r="D52" s="167">
        <v>39</v>
      </c>
      <c r="E52" s="32"/>
      <c r="F52" s="3">
        <f>IF(OR(D52&gt;(C52+20),(D52&lt;(C52-0))),0,1)</f>
        <v>1</v>
      </c>
      <c r="G52" s="83">
        <v>651</v>
      </c>
      <c r="H52" s="167">
        <v>658</v>
      </c>
      <c r="I52" s="33"/>
      <c r="J52" s="3">
        <f>IF(OR(H52&gt;(G52+100),H52&lt;(G52-50)),0,1)</f>
        <v>1</v>
      </c>
      <c r="K52" s="83">
        <v>24</v>
      </c>
      <c r="L52" s="167">
        <v>24</v>
      </c>
      <c r="M52" s="3"/>
      <c r="N52" s="84">
        <f>IF(L52&lt;&gt;K52,0,1)</f>
        <v>1</v>
      </c>
      <c r="O52" s="167">
        <v>1105</v>
      </c>
      <c r="P52" s="167">
        <v>100</v>
      </c>
      <c r="Q52" s="84">
        <f>IF(P52&gt;=90,2,IF(P52&gt;=70,1,0))</f>
        <v>2</v>
      </c>
      <c r="R52" s="167">
        <v>109</v>
      </c>
      <c r="S52" s="109">
        <f>IF(R52&gt;150,1,0)</f>
        <v>0</v>
      </c>
      <c r="T52" s="83">
        <v>712</v>
      </c>
      <c r="U52" s="167">
        <v>841</v>
      </c>
      <c r="V52" s="136">
        <f>U52/T52</f>
        <v>1.1811797752808988</v>
      </c>
      <c r="W52" s="83">
        <f>IF(V52&gt;=90%,2,IF(V52&gt;=70%,1,0))</f>
        <v>2</v>
      </c>
      <c r="X52" s="3">
        <f>F52+J52+N52+Q52+S52+W52</f>
        <v>7</v>
      </c>
      <c r="Y52" s="167">
        <v>25</v>
      </c>
      <c r="Z52" s="100">
        <f>IF(Y52&gt;=90,2,IF(Y52&gt;=70,1,0))</f>
        <v>0</v>
      </c>
      <c r="AA52" s="167">
        <v>44</v>
      </c>
      <c r="AB52" s="100">
        <f>IF(AA52&gt;=50,2,IF(AA52&gt;=40,1,0))</f>
        <v>1</v>
      </c>
      <c r="AC52" s="167">
        <v>39125</v>
      </c>
      <c r="AD52" s="85">
        <f>AC52/H52/13</f>
        <v>4.573883563245266</v>
      </c>
      <c r="AE52" s="84">
        <f>IF(AD52&gt;1.36,1,0)</f>
        <v>1</v>
      </c>
      <c r="AF52" s="167">
        <v>11809</v>
      </c>
      <c r="AG52" s="86"/>
      <c r="AH52" s="3">
        <f>IF(AF52&gt;H52*3,1,0)</f>
        <v>1</v>
      </c>
      <c r="AI52" s="167">
        <v>91</v>
      </c>
      <c r="AJ52" s="100">
        <f>IF(AI52&gt;=70,1,0)</f>
        <v>1</v>
      </c>
      <c r="AK52" s="87">
        <f>Z52+AB52+AE52+AH52+AJ52</f>
        <v>4</v>
      </c>
      <c r="AL52" s="167">
        <v>177</v>
      </c>
      <c r="AM52" s="88">
        <f>AL52/H52</f>
        <v>0.2689969604863222</v>
      </c>
      <c r="AN52" s="100">
        <f>IF(AM52&gt;=85%,2,IF(AM52&gt;=50%,1,0))</f>
        <v>0</v>
      </c>
      <c r="AO52" s="103">
        <f>AN52+X52+AK52</f>
        <v>11</v>
      </c>
      <c r="AP52" s="117">
        <f>((AO52*100)/$AP$4)/100</f>
        <v>0.6470588235294117</v>
      </c>
      <c r="AQ52" s="196" t="s">
        <v>171</v>
      </c>
      <c r="AR52" s="122"/>
      <c r="AS52" s="95"/>
      <c r="AT52" s="7"/>
      <c r="AU52" s="7"/>
      <c r="AV52" s="7"/>
      <c r="AW52" s="7"/>
      <c r="AX52" s="7"/>
      <c r="AY52" s="7"/>
      <c r="AZ52" s="7"/>
    </row>
    <row r="53" spans="1:52" s="34" customFormat="1" ht="14.25" customHeight="1">
      <c r="A53" s="83">
        <v>47</v>
      </c>
      <c r="B53" s="192" t="s">
        <v>120</v>
      </c>
      <c r="C53" s="167">
        <v>49</v>
      </c>
      <c r="D53" s="167">
        <v>61</v>
      </c>
      <c r="E53" s="155"/>
      <c r="F53" s="3">
        <f>IF(OR(D53&gt;(C53+20),(D53&lt;(C53-0))),0,1)</f>
        <v>1</v>
      </c>
      <c r="G53" s="90">
        <v>1025</v>
      </c>
      <c r="H53" s="167">
        <v>1034</v>
      </c>
      <c r="I53" s="156"/>
      <c r="J53" s="3">
        <f>IF(OR(H53&gt;(G53+100),H53&lt;(G53-50)),0,1)</f>
        <v>1</v>
      </c>
      <c r="K53" s="90">
        <v>36</v>
      </c>
      <c r="L53" s="167">
        <v>36</v>
      </c>
      <c r="M53" s="3"/>
      <c r="N53" s="149">
        <f>IF(L53&lt;&gt;K53,0,1)</f>
        <v>1</v>
      </c>
      <c r="O53" s="167">
        <v>917</v>
      </c>
      <c r="P53" s="167">
        <v>93</v>
      </c>
      <c r="Q53" s="149">
        <f>IF(P53&gt;=90,2,IF(P53&gt;=70,1,0))</f>
        <v>2</v>
      </c>
      <c r="R53" s="167">
        <v>195</v>
      </c>
      <c r="S53" s="109">
        <f>IF(R53&gt;150,1,0)</f>
        <v>1</v>
      </c>
      <c r="T53" s="83">
        <v>1130</v>
      </c>
      <c r="U53" s="167">
        <v>1328</v>
      </c>
      <c r="V53" s="136">
        <f>U53/T53</f>
        <v>1.1752212389380532</v>
      </c>
      <c r="W53" s="83">
        <f>IF(V53&gt;=90%,2,IF(V53&gt;=70%,1,0))</f>
        <v>2</v>
      </c>
      <c r="X53" s="3">
        <f>F53+J53+N53+Q53+S53+W53</f>
        <v>8</v>
      </c>
      <c r="Y53" s="167">
        <v>62</v>
      </c>
      <c r="Z53" s="150">
        <f>IF(Y53&gt;=90,2,IF(Y53&gt;=70,1,0))</f>
        <v>0</v>
      </c>
      <c r="AA53" s="167">
        <v>0</v>
      </c>
      <c r="AB53" s="150">
        <f>IF(AA53&gt;=50,2,IF(AA53&gt;=40,1,0))</f>
        <v>0</v>
      </c>
      <c r="AC53" s="167">
        <v>92366</v>
      </c>
      <c r="AD53" s="85">
        <f>AC53/H53/13</f>
        <v>6.871447701234936</v>
      </c>
      <c r="AE53" s="84">
        <f>IF(AD53&gt;1.36,1,0)</f>
        <v>1</v>
      </c>
      <c r="AF53" s="167">
        <v>33729</v>
      </c>
      <c r="AG53" s="154"/>
      <c r="AH53" s="3">
        <f>IF(AF53&gt;H53*3,1,0)</f>
        <v>1</v>
      </c>
      <c r="AI53" s="167">
        <v>99</v>
      </c>
      <c r="AJ53" s="100">
        <f>IF(AI53&gt;=70,1,0)</f>
        <v>1</v>
      </c>
      <c r="AK53" s="87">
        <f>Z53+AB53+AE53+AH53+AJ53</f>
        <v>3</v>
      </c>
      <c r="AL53" s="167">
        <v>297</v>
      </c>
      <c r="AM53" s="88">
        <f>AL53/H53</f>
        <v>0.2872340425531915</v>
      </c>
      <c r="AN53" s="150">
        <f>IF(AM53&gt;=85%,2,IF(AM53&gt;=50%,1,0))</f>
        <v>0</v>
      </c>
      <c r="AO53" s="103">
        <f>AN53+X53+AK53</f>
        <v>11</v>
      </c>
      <c r="AP53" s="117">
        <f>((AO53*100)/$AP$4)/100</f>
        <v>0.6470588235294117</v>
      </c>
      <c r="AQ53" s="194" t="s">
        <v>171</v>
      </c>
      <c r="AR53" s="122"/>
      <c r="AS53" s="128"/>
      <c r="AT53" s="36"/>
      <c r="AU53" s="36"/>
      <c r="AV53" s="36"/>
      <c r="AW53" s="36"/>
      <c r="AX53" s="36"/>
      <c r="AY53" s="36"/>
      <c r="AZ53" s="36"/>
    </row>
    <row r="54" spans="1:52" s="34" customFormat="1" ht="14.25" customHeight="1">
      <c r="A54" s="83">
        <v>48</v>
      </c>
      <c r="B54" s="192" t="s">
        <v>164</v>
      </c>
      <c r="C54" s="167">
        <v>29</v>
      </c>
      <c r="D54" s="167">
        <v>44</v>
      </c>
      <c r="E54" s="99"/>
      <c r="F54" s="3">
        <f>IF(OR(D54&gt;(C54+20),(D54&lt;(C54-0))),0,1)</f>
        <v>1</v>
      </c>
      <c r="G54" s="99">
        <v>590</v>
      </c>
      <c r="H54" s="167">
        <v>608</v>
      </c>
      <c r="I54" s="99"/>
      <c r="J54" s="3">
        <f>IF(OR(H54&gt;(G54+100),H54&lt;(G54-50)),0,1)</f>
        <v>1</v>
      </c>
      <c r="K54" s="99">
        <v>23</v>
      </c>
      <c r="L54" s="167">
        <v>23</v>
      </c>
      <c r="M54" s="99"/>
      <c r="N54" s="84">
        <f>IF(L54&lt;&gt;K54,0,1)</f>
        <v>1</v>
      </c>
      <c r="O54" s="167">
        <v>1041</v>
      </c>
      <c r="P54" s="167">
        <v>100</v>
      </c>
      <c r="Q54" s="84">
        <f>IF(P54&gt;=90,2,IF(P54&gt;=70,1,0))</f>
        <v>2</v>
      </c>
      <c r="R54" s="167">
        <v>174</v>
      </c>
      <c r="S54" s="109">
        <f>IF(R54&gt;150,1,0)</f>
        <v>1</v>
      </c>
      <c r="T54" s="99">
        <v>690</v>
      </c>
      <c r="U54" s="167">
        <v>804</v>
      </c>
      <c r="V54" s="136">
        <f>U54/T54</f>
        <v>1.1652173913043478</v>
      </c>
      <c r="W54" s="83">
        <f>IF(V54&gt;=90%,2,IF(V54&gt;=70%,1,0))</f>
        <v>2</v>
      </c>
      <c r="X54" s="3">
        <f>F54+J54+N54+Q54+S54+W54</f>
        <v>8</v>
      </c>
      <c r="Y54" s="167">
        <v>28</v>
      </c>
      <c r="Z54" s="100">
        <f>IF(Y54&gt;=90,2,IF(Y54&gt;=70,1,0))</f>
        <v>0</v>
      </c>
      <c r="AA54" s="167">
        <v>26</v>
      </c>
      <c r="AB54" s="100">
        <f>IF(AA54&gt;=50,2,IF(AA54&gt;=40,1,0))</f>
        <v>0</v>
      </c>
      <c r="AC54" s="167">
        <v>36713</v>
      </c>
      <c r="AD54" s="85">
        <f>AC54/H54/13</f>
        <v>4.644863360323887</v>
      </c>
      <c r="AE54" s="84">
        <f>IF(AD54&gt;1.36,1,0)</f>
        <v>1</v>
      </c>
      <c r="AF54" s="167">
        <v>9896</v>
      </c>
      <c r="AG54" s="99"/>
      <c r="AH54" s="3">
        <f>IF(AF54&gt;H54*3,1,0)</f>
        <v>1</v>
      </c>
      <c r="AI54" s="167">
        <v>95</v>
      </c>
      <c r="AJ54" s="100">
        <f>IF(AI54&gt;=70,1,0)</f>
        <v>1</v>
      </c>
      <c r="AK54" s="87">
        <f>Z54+AB54+AE54+AH54+AJ54</f>
        <v>3</v>
      </c>
      <c r="AL54" s="167">
        <v>93</v>
      </c>
      <c r="AM54" s="88">
        <f>AL54/H54</f>
        <v>0.15296052631578946</v>
      </c>
      <c r="AN54" s="100">
        <f>IF(AM54&gt;=85%,2,IF(AM54&gt;=50%,1,0))</f>
        <v>0</v>
      </c>
      <c r="AO54" s="103">
        <f>AN54+X54+AK54</f>
        <v>11</v>
      </c>
      <c r="AP54" s="117">
        <f>((AO54*100)/$AP$4)/100</f>
        <v>0.6470588235294117</v>
      </c>
      <c r="AQ54" s="196" t="s">
        <v>171</v>
      </c>
      <c r="AR54" s="122"/>
      <c r="AS54" s="128"/>
      <c r="AT54" s="129"/>
      <c r="AU54" s="129"/>
      <c r="AV54" s="129"/>
      <c r="AW54" s="129"/>
      <c r="AX54" s="129"/>
      <c r="AY54" s="129"/>
      <c r="AZ54" s="129"/>
    </row>
    <row r="55" spans="1:52" s="34" customFormat="1" ht="15" customHeight="1">
      <c r="A55" s="83">
        <v>49</v>
      </c>
      <c r="B55" s="192" t="s">
        <v>74</v>
      </c>
      <c r="C55" s="167">
        <v>59</v>
      </c>
      <c r="D55" s="167">
        <v>70</v>
      </c>
      <c r="E55" s="155"/>
      <c r="F55" s="3">
        <f>IF(OR(D55&gt;(C55+20),(D55&lt;(C55-0))),0,1)</f>
        <v>1</v>
      </c>
      <c r="G55" s="31">
        <v>1981</v>
      </c>
      <c r="H55" s="167">
        <v>1959</v>
      </c>
      <c r="I55" s="156"/>
      <c r="J55" s="3">
        <f>IF(OR(H55&gt;(G55+100),H55&lt;(G55-50)),0,1)</f>
        <v>1</v>
      </c>
      <c r="K55" s="31">
        <v>59</v>
      </c>
      <c r="L55" s="167">
        <v>59</v>
      </c>
      <c r="M55" s="3"/>
      <c r="N55" s="149">
        <f>IF(L55&lt;&gt;K55,0,1)</f>
        <v>1</v>
      </c>
      <c r="O55" s="167">
        <v>3343</v>
      </c>
      <c r="P55" s="167">
        <v>100</v>
      </c>
      <c r="Q55" s="149">
        <f>IF(P55&gt;=90,2,IF(P55&gt;=70,1,0))</f>
        <v>2</v>
      </c>
      <c r="R55" s="167">
        <v>150</v>
      </c>
      <c r="S55" s="109">
        <f>IF(R55&gt;150,1,0)</f>
        <v>0</v>
      </c>
      <c r="T55" s="83">
        <v>2015</v>
      </c>
      <c r="U55" s="167">
        <v>2178</v>
      </c>
      <c r="V55" s="136">
        <f>U55/T55</f>
        <v>1.080893300248139</v>
      </c>
      <c r="W55" s="83">
        <f>IF(V55&gt;=90%,2,IF(V55&gt;=70%,1,0))</f>
        <v>2</v>
      </c>
      <c r="X55" s="3">
        <f>F55+J55+N55+Q55+S55+W55</f>
        <v>7</v>
      </c>
      <c r="Y55" s="167">
        <v>48</v>
      </c>
      <c r="Z55" s="150">
        <f>IF(Y55&gt;=90,2,IF(Y55&gt;=70,1,0))</f>
        <v>0</v>
      </c>
      <c r="AA55" s="167">
        <v>11</v>
      </c>
      <c r="AB55" s="150">
        <f>IF(AA55&gt;=50,2,IF(AA55&gt;=40,1,0))</f>
        <v>0</v>
      </c>
      <c r="AC55" s="167">
        <v>98917</v>
      </c>
      <c r="AD55" s="85">
        <f>AC55/H55/13</f>
        <v>3.8841245533435425</v>
      </c>
      <c r="AE55" s="84">
        <f>IF(AD55&gt;1.36,1,0)</f>
        <v>1</v>
      </c>
      <c r="AF55" s="167">
        <v>45544</v>
      </c>
      <c r="AG55" s="154"/>
      <c r="AH55" s="3">
        <f>IF(AF55&gt;H55*3,1,0)</f>
        <v>1</v>
      </c>
      <c r="AI55" s="167">
        <v>97</v>
      </c>
      <c r="AJ55" s="100">
        <f>IF(AI55&gt;=70,1,0)</f>
        <v>1</v>
      </c>
      <c r="AK55" s="87">
        <f>Z55+AB55+AE55+AH55+AJ55</f>
        <v>3</v>
      </c>
      <c r="AL55" s="167">
        <v>1627</v>
      </c>
      <c r="AM55" s="88">
        <f>AL55/H55</f>
        <v>0.8305257784583971</v>
      </c>
      <c r="AN55" s="150">
        <f>IF(AM55&gt;=85%,2,IF(AM55&gt;=50%,1,0))</f>
        <v>1</v>
      </c>
      <c r="AO55" s="103">
        <f>AN55+X55+AK55</f>
        <v>11</v>
      </c>
      <c r="AP55" s="117">
        <f>((AO55*100)/$AP$4)/100</f>
        <v>0.6470588235294117</v>
      </c>
      <c r="AQ55" s="195" t="s">
        <v>172</v>
      </c>
      <c r="AR55" s="122"/>
      <c r="AS55" s="128"/>
      <c r="AT55" s="36"/>
      <c r="AU55" s="36"/>
      <c r="AV55" s="36"/>
      <c r="AW55" s="36"/>
      <c r="AX55" s="36"/>
      <c r="AY55" s="36"/>
      <c r="AZ55" s="36"/>
    </row>
    <row r="56" spans="1:52" s="35" customFormat="1" ht="15" customHeight="1">
      <c r="A56" s="83">
        <v>50</v>
      </c>
      <c r="B56" s="192" t="s">
        <v>77</v>
      </c>
      <c r="C56" s="167">
        <v>94</v>
      </c>
      <c r="D56" s="167">
        <v>118</v>
      </c>
      <c r="E56" s="32"/>
      <c r="F56" s="3">
        <f>IF(OR(D56&gt;(C56+20),(D56&lt;(C56-0))),0,1)</f>
        <v>0</v>
      </c>
      <c r="G56" s="83">
        <v>2511</v>
      </c>
      <c r="H56" s="167">
        <v>2543</v>
      </c>
      <c r="I56" s="33"/>
      <c r="J56" s="3">
        <f>IF(OR(H56&gt;(G56+100),H56&lt;(G56-50)),0,1)</f>
        <v>1</v>
      </c>
      <c r="K56" s="31">
        <v>78</v>
      </c>
      <c r="L56" s="167">
        <v>78</v>
      </c>
      <c r="M56" s="3"/>
      <c r="N56" s="84">
        <f>IF(L56&lt;&gt;K56,0,1)</f>
        <v>1</v>
      </c>
      <c r="O56" s="167">
        <v>2284</v>
      </c>
      <c r="P56" s="167">
        <v>98</v>
      </c>
      <c r="Q56" s="84">
        <f>IF(P56&gt;=90,2,IF(P56&gt;=70,1,0))</f>
        <v>2</v>
      </c>
      <c r="R56" s="167">
        <v>126</v>
      </c>
      <c r="S56" s="109">
        <f>IF(R56&gt;150,1,0)</f>
        <v>0</v>
      </c>
      <c r="T56" s="83">
        <v>2489</v>
      </c>
      <c r="U56" s="167">
        <v>2781</v>
      </c>
      <c r="V56" s="136">
        <f>U56/T56</f>
        <v>1.1173161912414624</v>
      </c>
      <c r="W56" s="83">
        <f>IF(V56&gt;=90%,2,IF(V56&gt;=70%,1,0))</f>
        <v>2</v>
      </c>
      <c r="X56" s="3">
        <f>F56+J56+N56+Q56+S56+W56</f>
        <v>6</v>
      </c>
      <c r="Y56" s="167">
        <v>44</v>
      </c>
      <c r="Z56" s="100">
        <f>IF(Y56&gt;=90,2,IF(Y56&gt;=70,1,0))</f>
        <v>0</v>
      </c>
      <c r="AA56" s="167">
        <v>4</v>
      </c>
      <c r="AB56" s="100">
        <f>IF(AA56&gt;=50,2,IF(AA56&gt;=40,1,0))</f>
        <v>0</v>
      </c>
      <c r="AC56" s="167">
        <v>201171</v>
      </c>
      <c r="AD56" s="85">
        <f>AC56/H56/13</f>
        <v>6.08521128890771</v>
      </c>
      <c r="AE56" s="84">
        <f>IF(AD56&gt;1.36,1,0)</f>
        <v>1</v>
      </c>
      <c r="AF56" s="167">
        <v>78468</v>
      </c>
      <c r="AG56" s="86"/>
      <c r="AH56" s="3">
        <f>IF(AF56&gt;H56*3,1,0)</f>
        <v>1</v>
      </c>
      <c r="AI56" s="167">
        <v>98</v>
      </c>
      <c r="AJ56" s="100">
        <f>IF(AI56&gt;=70,1,0)</f>
        <v>1</v>
      </c>
      <c r="AK56" s="87">
        <f>Z56+AB56+AE56+AH56+AJ56</f>
        <v>3</v>
      </c>
      <c r="AL56" s="167">
        <v>16278</v>
      </c>
      <c r="AM56" s="88">
        <f>AL56/H56</f>
        <v>6.401101061738105</v>
      </c>
      <c r="AN56" s="100">
        <f>IF(AM56&gt;=85%,2,IF(AM56&gt;=50%,1,0))</f>
        <v>2</v>
      </c>
      <c r="AO56" s="103">
        <f>AN56+X56+AK56</f>
        <v>11</v>
      </c>
      <c r="AP56" s="117">
        <f>((AO56*100)/$AP$4)/100</f>
        <v>0.6470588235294117</v>
      </c>
      <c r="AQ56" s="195" t="s">
        <v>172</v>
      </c>
      <c r="AR56" s="122"/>
      <c r="AS56" s="95"/>
      <c r="AT56" s="7"/>
      <c r="AU56" s="7"/>
      <c r="AV56" s="7"/>
      <c r="AW56" s="7"/>
      <c r="AX56" s="7"/>
      <c r="AY56" s="7"/>
      <c r="AZ56" s="7"/>
    </row>
    <row r="57" spans="1:52" s="7" customFormat="1" ht="15" customHeight="1">
      <c r="A57" s="83">
        <v>51</v>
      </c>
      <c r="B57" s="192" t="s">
        <v>80</v>
      </c>
      <c r="C57" s="167">
        <v>59</v>
      </c>
      <c r="D57" s="167">
        <v>71</v>
      </c>
      <c r="E57" s="102"/>
      <c r="F57" s="3">
        <f>IF(OR(D57&gt;(C57+20),(D57&lt;(C57-0))),0,1)</f>
        <v>1</v>
      </c>
      <c r="G57" s="101">
        <v>1254</v>
      </c>
      <c r="H57" s="167">
        <v>1258</v>
      </c>
      <c r="I57" s="102"/>
      <c r="J57" s="3">
        <f>IF(OR(H57&gt;(G57+100),H57&lt;(G57-50)),0,1)</f>
        <v>1</v>
      </c>
      <c r="K57" s="101">
        <v>48</v>
      </c>
      <c r="L57" s="167">
        <v>48</v>
      </c>
      <c r="M57" s="102"/>
      <c r="N57" s="84">
        <f>IF(L57&lt;&gt;K57,0,1)</f>
        <v>1</v>
      </c>
      <c r="O57" s="167">
        <v>1221</v>
      </c>
      <c r="P57" s="167">
        <v>92</v>
      </c>
      <c r="Q57" s="84">
        <f>IF(P57&gt;=90,2,IF(P57&gt;=70,1,0))</f>
        <v>2</v>
      </c>
      <c r="R57" s="167">
        <v>203</v>
      </c>
      <c r="S57" s="109">
        <f>IF(R57&gt;150,1,0)</f>
        <v>1</v>
      </c>
      <c r="T57" s="83">
        <v>1467</v>
      </c>
      <c r="U57" s="167">
        <v>1625</v>
      </c>
      <c r="V57" s="136">
        <f>U57/T57</f>
        <v>1.1077027948193592</v>
      </c>
      <c r="W57" s="83">
        <f>IF(V57&gt;=90%,2,IF(V57&gt;=70%,1,0))</f>
        <v>2</v>
      </c>
      <c r="X57" s="3">
        <f>F57+J57+N57+Q57+S57+W57</f>
        <v>8</v>
      </c>
      <c r="Y57" s="167">
        <v>66</v>
      </c>
      <c r="Z57" s="100">
        <f>IF(Y57&gt;=90,2,IF(Y57&gt;=70,1,0))</f>
        <v>0</v>
      </c>
      <c r="AA57" s="167">
        <v>3</v>
      </c>
      <c r="AB57" s="100">
        <f>IF(AA57&gt;=50,2,IF(AA57&gt;=40,1,0))</f>
        <v>0</v>
      </c>
      <c r="AC57" s="167">
        <v>94863</v>
      </c>
      <c r="AD57" s="85">
        <f>AC57/H57/13</f>
        <v>5.800599241775712</v>
      </c>
      <c r="AE57" s="84">
        <f>IF(AD57&gt;1.36,1,0)</f>
        <v>1</v>
      </c>
      <c r="AF57" s="167">
        <v>30535</v>
      </c>
      <c r="AG57" s="86"/>
      <c r="AH57" s="3">
        <f>IF(AF57&gt;H57*3,1,0)</f>
        <v>1</v>
      </c>
      <c r="AI57" s="167">
        <v>98</v>
      </c>
      <c r="AJ57" s="100">
        <f>IF(AI57&gt;=70,1,0)</f>
        <v>1</v>
      </c>
      <c r="AK57" s="87">
        <f>Z57+AB57+AE57+AH57+AJ57</f>
        <v>3</v>
      </c>
      <c r="AL57" s="167">
        <v>328</v>
      </c>
      <c r="AM57" s="88">
        <f>AL57/H57</f>
        <v>0.26073131955484896</v>
      </c>
      <c r="AN57" s="100">
        <f>IF(AM57&gt;=85%,2,IF(AM57&gt;=50%,1,0))</f>
        <v>0</v>
      </c>
      <c r="AO57" s="103">
        <f>AN57+X57+AK57</f>
        <v>11</v>
      </c>
      <c r="AP57" s="117">
        <f>((AO57*100)/$AP$4)/100</f>
        <v>0.6470588235294117</v>
      </c>
      <c r="AQ57" s="196" t="s">
        <v>172</v>
      </c>
      <c r="AR57" s="122"/>
      <c r="AS57" s="128"/>
      <c r="AT57" s="129" t="s">
        <v>95</v>
      </c>
      <c r="AU57" s="129"/>
      <c r="AV57" s="129"/>
      <c r="AW57" s="129"/>
      <c r="AX57" s="129"/>
      <c r="AY57" s="129"/>
      <c r="AZ57" s="129"/>
    </row>
    <row r="58" spans="1:52" s="7" customFormat="1" ht="15" customHeight="1">
      <c r="A58" s="83">
        <v>52</v>
      </c>
      <c r="B58" s="192" t="s">
        <v>128</v>
      </c>
      <c r="C58" s="167">
        <v>27</v>
      </c>
      <c r="D58" s="167">
        <v>32</v>
      </c>
      <c r="E58" s="153"/>
      <c r="F58" s="3">
        <f>IF(OR(D58&gt;(C58+20),(D58&lt;(C58-0))),0,1)</f>
        <v>1</v>
      </c>
      <c r="G58" s="145">
        <v>503</v>
      </c>
      <c r="H58" s="167">
        <v>508</v>
      </c>
      <c r="I58" s="153"/>
      <c r="J58" s="3">
        <f>IF(OR(H58&gt;(G58+100),H58&lt;(G58-50)),0,1)</f>
        <v>1</v>
      </c>
      <c r="K58" s="145">
        <v>24</v>
      </c>
      <c r="L58" s="167">
        <v>24</v>
      </c>
      <c r="M58" s="153"/>
      <c r="N58" s="149">
        <f>IF(L58&lt;&gt;K58,0,1)</f>
        <v>1</v>
      </c>
      <c r="O58" s="167">
        <v>930</v>
      </c>
      <c r="P58" s="167">
        <v>100</v>
      </c>
      <c r="Q58" s="149">
        <f>IF(P58&gt;=90,2,IF(P58&gt;=70,1,0))</f>
        <v>2</v>
      </c>
      <c r="R58" s="167">
        <v>120</v>
      </c>
      <c r="S58" s="109">
        <f>IF(R58&gt;150,1,0)</f>
        <v>0</v>
      </c>
      <c r="T58" s="83">
        <v>575</v>
      </c>
      <c r="U58" s="167">
        <v>811</v>
      </c>
      <c r="V58" s="136">
        <f>U58/T58</f>
        <v>1.4104347826086956</v>
      </c>
      <c r="W58" s="83">
        <f>IF(V58&gt;=90%,2,IF(V58&gt;=70%,1,0))</f>
        <v>2</v>
      </c>
      <c r="X58" s="3">
        <f>F58+J58+N58+Q58+S58+W58</f>
        <v>7</v>
      </c>
      <c r="Y58" s="167">
        <v>73</v>
      </c>
      <c r="Z58" s="150">
        <f>IF(Y58&gt;=90,2,IF(Y58&gt;=70,1,0))</f>
        <v>1</v>
      </c>
      <c r="AA58" s="167">
        <v>5</v>
      </c>
      <c r="AB58" s="150">
        <f>IF(AA58&gt;=50,2,IF(AA58&gt;=40,1,0))</f>
        <v>0</v>
      </c>
      <c r="AC58" s="167">
        <v>42310</v>
      </c>
      <c r="AD58" s="85">
        <f>AC58/H58/13</f>
        <v>6.406723198061782</v>
      </c>
      <c r="AE58" s="84">
        <f>IF(AD58&gt;1.36,1,0)</f>
        <v>1</v>
      </c>
      <c r="AF58" s="167">
        <v>8205</v>
      </c>
      <c r="AG58" s="154"/>
      <c r="AH58" s="3">
        <f>IF(AF58&gt;H58*3,1,0)</f>
        <v>1</v>
      </c>
      <c r="AI58" s="167">
        <v>96</v>
      </c>
      <c r="AJ58" s="100">
        <f>IF(AI58&gt;=70,1,0)</f>
        <v>1</v>
      </c>
      <c r="AK58" s="87">
        <f>Z58+AB58+AE58+AH58+AJ58</f>
        <v>4</v>
      </c>
      <c r="AL58" s="167">
        <v>67</v>
      </c>
      <c r="AM58" s="88">
        <f>AL58/H58</f>
        <v>0.13188976377952755</v>
      </c>
      <c r="AN58" s="150">
        <f>IF(AM58&gt;=85%,2,IF(AM58&gt;=50%,1,0))</f>
        <v>0</v>
      </c>
      <c r="AO58" s="103">
        <f>AN58+X58+AK58</f>
        <v>11</v>
      </c>
      <c r="AP58" s="117">
        <f>((AO58*100)/$AP$4)/100</f>
        <v>0.6470588235294117</v>
      </c>
      <c r="AQ58" s="195" t="s">
        <v>171</v>
      </c>
      <c r="AR58" s="122"/>
      <c r="AS58" s="95"/>
      <c r="AT58" s="35"/>
      <c r="AU58" s="35"/>
      <c r="AV58" s="35"/>
      <c r="AW58" s="35"/>
      <c r="AX58" s="35"/>
      <c r="AY58" s="35"/>
      <c r="AZ58" s="35"/>
    </row>
    <row r="59" spans="1:52" s="7" customFormat="1" ht="15" customHeight="1">
      <c r="A59" s="83">
        <v>53</v>
      </c>
      <c r="B59" s="192" t="s">
        <v>83</v>
      </c>
      <c r="C59" s="167">
        <v>140</v>
      </c>
      <c r="D59" s="167">
        <v>140</v>
      </c>
      <c r="E59" s="32"/>
      <c r="F59" s="3">
        <f>IF(OR(D59&gt;(C59+20),(D59&lt;(C59-0))),0,1)</f>
        <v>1</v>
      </c>
      <c r="G59" s="90">
        <v>2353</v>
      </c>
      <c r="H59" s="167">
        <v>2429</v>
      </c>
      <c r="I59" s="33"/>
      <c r="J59" s="3">
        <f>IF(OR(H59&gt;(G59+100),H59&lt;(G59-50)),0,1)</f>
        <v>1</v>
      </c>
      <c r="K59" s="90">
        <v>79</v>
      </c>
      <c r="L59" s="167">
        <v>79</v>
      </c>
      <c r="M59" s="3"/>
      <c r="N59" s="84">
        <f>IF(L59&lt;&gt;K59,0,1)</f>
        <v>1</v>
      </c>
      <c r="O59" s="167">
        <v>4567</v>
      </c>
      <c r="P59" s="167">
        <v>99</v>
      </c>
      <c r="Q59" s="84">
        <f>IF(P59&gt;=90,2,IF(P59&gt;=70,1,0))</f>
        <v>2</v>
      </c>
      <c r="R59" s="167">
        <v>55</v>
      </c>
      <c r="S59" s="109">
        <f>IF(R59&gt;150,1,0)</f>
        <v>0</v>
      </c>
      <c r="T59" s="83">
        <v>1831</v>
      </c>
      <c r="U59" s="167">
        <v>2945</v>
      </c>
      <c r="V59" s="136">
        <f>U59/T59</f>
        <v>1.608410704533042</v>
      </c>
      <c r="W59" s="83">
        <f>IF(V59&gt;=90%,2,IF(V59&gt;=70%,1,0))</f>
        <v>2</v>
      </c>
      <c r="X59" s="3">
        <f>F59+J59+N59+Q59+S59+W59</f>
        <v>7</v>
      </c>
      <c r="Y59" s="167">
        <v>21</v>
      </c>
      <c r="Z59" s="100">
        <f>IF(Y59&gt;=90,2,IF(Y59&gt;=70,1,0))</f>
        <v>0</v>
      </c>
      <c r="AA59" s="167">
        <v>7</v>
      </c>
      <c r="AB59" s="100">
        <f>IF(AA59&gt;=50,2,IF(AA59&gt;=40,1,0))</f>
        <v>0</v>
      </c>
      <c r="AC59" s="167">
        <v>140316</v>
      </c>
      <c r="AD59" s="85">
        <f>AC59/H59/13</f>
        <v>4.443614022864743</v>
      </c>
      <c r="AE59" s="84">
        <f>IF(AD59&gt;1.36,1,0)</f>
        <v>1</v>
      </c>
      <c r="AF59" s="167">
        <v>55645</v>
      </c>
      <c r="AG59" s="86"/>
      <c r="AH59" s="3">
        <f>IF(AF59&gt;H59*3,1,0)</f>
        <v>1</v>
      </c>
      <c r="AI59" s="167">
        <v>95</v>
      </c>
      <c r="AJ59" s="100">
        <f>IF(AI59&gt;=70,1,0)</f>
        <v>1</v>
      </c>
      <c r="AK59" s="87">
        <f>Z59+AB59+AE59+AH59+AJ59</f>
        <v>3</v>
      </c>
      <c r="AL59" s="167">
        <v>1470</v>
      </c>
      <c r="AM59" s="88">
        <f>AL59/H59</f>
        <v>0.6051873198847262</v>
      </c>
      <c r="AN59" s="100">
        <f>IF(AM59&gt;=85%,2,IF(AM59&gt;=50%,1,0))</f>
        <v>1</v>
      </c>
      <c r="AO59" s="103">
        <f>AN59+X59+AK59</f>
        <v>11</v>
      </c>
      <c r="AP59" s="117">
        <f>((AO59*100)/$AP$4)/100</f>
        <v>0.6470588235294117</v>
      </c>
      <c r="AQ59" s="194" t="s">
        <v>172</v>
      </c>
      <c r="AR59" s="122"/>
      <c r="AS59" s="128"/>
      <c r="AT59" s="36"/>
      <c r="AU59" s="36"/>
      <c r="AV59" s="36"/>
      <c r="AW59" s="36"/>
      <c r="AX59" s="36"/>
      <c r="AY59" s="36"/>
      <c r="AZ59" s="36"/>
    </row>
    <row r="60" spans="1:52" s="7" customFormat="1" ht="17.25" customHeight="1">
      <c r="A60" s="83">
        <v>54</v>
      </c>
      <c r="B60" s="192" t="s">
        <v>63</v>
      </c>
      <c r="C60" s="167">
        <v>76</v>
      </c>
      <c r="D60" s="167">
        <v>96</v>
      </c>
      <c r="E60" s="32"/>
      <c r="F60" s="3">
        <f>IF(OR(D60&gt;(C60+20),(D60&lt;(C60-0))),0,1)</f>
        <v>1</v>
      </c>
      <c r="G60" s="83">
        <v>1779</v>
      </c>
      <c r="H60" s="167">
        <v>1782</v>
      </c>
      <c r="I60" s="33"/>
      <c r="J60" s="3">
        <f>IF(OR(H60&gt;(G60+100),H60&lt;(G60-50)),0,1)</f>
        <v>1</v>
      </c>
      <c r="K60" s="83">
        <v>60</v>
      </c>
      <c r="L60" s="167">
        <v>60</v>
      </c>
      <c r="M60" s="3"/>
      <c r="N60" s="84">
        <f>IF(L60&lt;&gt;K60,0,1)</f>
        <v>1</v>
      </c>
      <c r="O60" s="167">
        <v>2357</v>
      </c>
      <c r="P60" s="167">
        <v>85</v>
      </c>
      <c r="Q60" s="84">
        <f>IF(P60&gt;=90,2,IF(P60&gt;=70,1,0))</f>
        <v>1</v>
      </c>
      <c r="R60" s="167">
        <v>119</v>
      </c>
      <c r="S60" s="109">
        <f>IF(R60&gt;150,1,0)</f>
        <v>0</v>
      </c>
      <c r="T60" s="83">
        <v>1880</v>
      </c>
      <c r="U60" s="167">
        <v>2214</v>
      </c>
      <c r="V60" s="136">
        <f>U60/T60</f>
        <v>1.1776595744680851</v>
      </c>
      <c r="W60" s="83">
        <f>IF(V60&gt;=90%,2,IF(V60&gt;=70%,1,0))</f>
        <v>2</v>
      </c>
      <c r="X60" s="3">
        <f>F60+J60+N60+Q60+S60+W60</f>
        <v>6</v>
      </c>
      <c r="Y60" s="167">
        <v>33</v>
      </c>
      <c r="Z60" s="100">
        <f>IF(Y60&gt;=90,2,IF(Y60&gt;=70,1,0))</f>
        <v>0</v>
      </c>
      <c r="AA60" s="167">
        <v>0</v>
      </c>
      <c r="AB60" s="100">
        <f>IF(AA60&gt;=50,2,IF(AA60&gt;=40,1,0))</f>
        <v>0</v>
      </c>
      <c r="AC60" s="167">
        <v>103463</v>
      </c>
      <c r="AD60" s="85">
        <f>AC60/H60/13</f>
        <v>4.466157299490633</v>
      </c>
      <c r="AE60" s="84">
        <f>IF(AD60&gt;1.36,1,0)</f>
        <v>1</v>
      </c>
      <c r="AF60" s="167">
        <v>58773</v>
      </c>
      <c r="AG60" s="86"/>
      <c r="AH60" s="3">
        <f>IF(AF60&gt;H60*3,1,0)</f>
        <v>1</v>
      </c>
      <c r="AI60" s="167">
        <v>98</v>
      </c>
      <c r="AJ60" s="100">
        <f>IF(AI60&gt;=70,1,0)</f>
        <v>1</v>
      </c>
      <c r="AK60" s="87">
        <f>Z60+AB60+AE60+AH60+AJ60</f>
        <v>3</v>
      </c>
      <c r="AL60" s="167">
        <v>1956</v>
      </c>
      <c r="AM60" s="88">
        <f>AL60/H60</f>
        <v>1.0976430976430978</v>
      </c>
      <c r="AN60" s="100">
        <f>IF(AM60&gt;=85%,2,IF(AM60&gt;=50%,1,0))</f>
        <v>2</v>
      </c>
      <c r="AO60" s="103">
        <f>AN60+X60+AK60</f>
        <v>11</v>
      </c>
      <c r="AP60" s="117">
        <f>((AO60*100)/$AP$4)/100</f>
        <v>0.6470588235294117</v>
      </c>
      <c r="AQ60" s="195" t="s">
        <v>169</v>
      </c>
      <c r="AR60" s="122"/>
      <c r="AS60" s="128"/>
      <c r="AT60" s="36"/>
      <c r="AU60" s="36"/>
      <c r="AV60" s="36"/>
      <c r="AW60" s="36"/>
      <c r="AX60" s="36"/>
      <c r="AY60" s="36"/>
      <c r="AZ60" s="36"/>
    </row>
    <row r="61" spans="1:52" s="7" customFormat="1" ht="15" customHeight="1">
      <c r="A61" s="83">
        <v>55</v>
      </c>
      <c r="B61" s="192" t="s">
        <v>69</v>
      </c>
      <c r="C61" s="167">
        <v>78</v>
      </c>
      <c r="D61" s="167">
        <v>96</v>
      </c>
      <c r="E61" s="113"/>
      <c r="F61" s="3">
        <f>IF(OR(D61&gt;(C61+20),(D61&lt;(C61-0))),0,1)</f>
        <v>1</v>
      </c>
      <c r="G61" s="31">
        <v>1681</v>
      </c>
      <c r="H61" s="167">
        <v>1683</v>
      </c>
      <c r="I61" s="31"/>
      <c r="J61" s="3">
        <f>IF(OR(H61&gt;(G61+100),H61&lt;(G61-50)),0,1)</f>
        <v>1</v>
      </c>
      <c r="K61" s="31">
        <v>56</v>
      </c>
      <c r="L61" s="167">
        <v>56</v>
      </c>
      <c r="M61" s="31"/>
      <c r="N61" s="84">
        <f>IF(L61&lt;&gt;K61,0,1)</f>
        <v>1</v>
      </c>
      <c r="O61" s="167">
        <v>3102</v>
      </c>
      <c r="P61" s="167">
        <v>99</v>
      </c>
      <c r="Q61" s="84">
        <f>IF(P61&gt;=90,2,IF(P61&gt;=70,1,0))</f>
        <v>2</v>
      </c>
      <c r="R61" s="167">
        <v>47</v>
      </c>
      <c r="S61" s="109">
        <f>IF(R61&gt;150,1,0)</f>
        <v>0</v>
      </c>
      <c r="T61" s="31">
        <v>1848</v>
      </c>
      <c r="U61" s="167">
        <v>2220</v>
      </c>
      <c r="V61" s="136">
        <f>U61/T61</f>
        <v>1.2012987012987013</v>
      </c>
      <c r="W61" s="83">
        <f>IF(V61&gt;=90%,2,IF(V61&gt;=70%,1,0))</f>
        <v>2</v>
      </c>
      <c r="X61" s="3">
        <f>F61+J61+N61+Q61+S61+W61</f>
        <v>7</v>
      </c>
      <c r="Y61" s="167">
        <v>7</v>
      </c>
      <c r="Z61" s="100">
        <f>IF(Y61&gt;=90,2,IF(Y61&gt;=70,1,0))</f>
        <v>0</v>
      </c>
      <c r="AA61" s="167">
        <v>3</v>
      </c>
      <c r="AB61" s="100">
        <f>IF(AA61&gt;=50,2,IF(AA61&gt;=40,1,0))</f>
        <v>0</v>
      </c>
      <c r="AC61" s="167">
        <v>56758</v>
      </c>
      <c r="AD61" s="85">
        <f>AC61/H61/13</f>
        <v>2.5941770647653</v>
      </c>
      <c r="AE61" s="84">
        <f>IF(AD61&gt;1.36,1,0)</f>
        <v>1</v>
      </c>
      <c r="AF61" s="167">
        <v>21765</v>
      </c>
      <c r="AG61" s="31"/>
      <c r="AH61" s="3">
        <f>IF(AF61&gt;H61*3,1,0)</f>
        <v>1</v>
      </c>
      <c r="AI61" s="167">
        <v>90</v>
      </c>
      <c r="AJ61" s="100">
        <f>IF(AI61&gt;=70,1,0)</f>
        <v>1</v>
      </c>
      <c r="AK61" s="87">
        <f>Z61+AB61+AE61+AH61+AJ61</f>
        <v>3</v>
      </c>
      <c r="AL61" s="167">
        <v>344</v>
      </c>
      <c r="AM61" s="88">
        <f>AL61/H61</f>
        <v>0.2043969102792632</v>
      </c>
      <c r="AN61" s="100">
        <f>IF(AM61&gt;=85%,2,IF(AM61&gt;=50%,1,0))</f>
        <v>0</v>
      </c>
      <c r="AO61" s="103">
        <f>AN61+X61+AK61</f>
        <v>10</v>
      </c>
      <c r="AP61" s="117">
        <f>((AO61*100)/$AP$4)/100</f>
        <v>0.5882352941176471</v>
      </c>
      <c r="AQ61" s="194" t="s">
        <v>172</v>
      </c>
      <c r="AR61" s="122"/>
      <c r="AS61" s="116"/>
      <c r="AT61" s="35"/>
      <c r="AU61" s="35"/>
      <c r="AV61" s="35"/>
      <c r="AW61" s="35"/>
      <c r="AX61" s="35"/>
      <c r="AY61" s="35"/>
      <c r="AZ61" s="35"/>
    </row>
    <row r="62" spans="1:52" s="7" customFormat="1" ht="15" customHeight="1">
      <c r="A62" s="83">
        <v>56</v>
      </c>
      <c r="B62" s="192" t="s">
        <v>98</v>
      </c>
      <c r="C62" s="167">
        <v>42</v>
      </c>
      <c r="D62" s="167">
        <v>57</v>
      </c>
      <c r="E62" s="102"/>
      <c r="F62" s="3">
        <f>IF(OR(D62&gt;(C62+20),(D62&lt;(C62-0))),0,1)</f>
        <v>1</v>
      </c>
      <c r="G62" s="101">
        <v>860</v>
      </c>
      <c r="H62" s="167">
        <v>855</v>
      </c>
      <c r="I62" s="102"/>
      <c r="J62" s="3">
        <f>IF(OR(H62&gt;(G62+100),H62&lt;(G62-50)),0,1)</f>
        <v>1</v>
      </c>
      <c r="K62" s="101">
        <v>33</v>
      </c>
      <c r="L62" s="167">
        <v>33</v>
      </c>
      <c r="M62" s="102"/>
      <c r="N62" s="84">
        <f>IF(L62&lt;&gt;K62,0,1)</f>
        <v>1</v>
      </c>
      <c r="O62" s="167">
        <v>727</v>
      </c>
      <c r="P62" s="167">
        <v>85</v>
      </c>
      <c r="Q62" s="84">
        <f>IF(P62&gt;=90,2,IF(P62&gt;=70,1,0))</f>
        <v>1</v>
      </c>
      <c r="R62" s="167">
        <v>195</v>
      </c>
      <c r="S62" s="109">
        <f>IF(R62&gt;150,1,0)</f>
        <v>1</v>
      </c>
      <c r="T62" s="83">
        <v>1015</v>
      </c>
      <c r="U62" s="167">
        <v>1293</v>
      </c>
      <c r="V62" s="136">
        <f>U62/T62</f>
        <v>1.2738916256157635</v>
      </c>
      <c r="W62" s="83">
        <f>IF(V62&gt;=90%,2,IF(V62&gt;=70%,1,0))</f>
        <v>2</v>
      </c>
      <c r="X62" s="3">
        <f>F62+J62+N62+Q62+S62+W62</f>
        <v>7</v>
      </c>
      <c r="Y62" s="167">
        <v>53</v>
      </c>
      <c r="Z62" s="100">
        <f>IF(Y62&gt;=90,2,IF(Y62&gt;=70,1,0))</f>
        <v>0</v>
      </c>
      <c r="AA62" s="167">
        <v>12</v>
      </c>
      <c r="AB62" s="100">
        <f>IF(AA62&gt;=50,2,IF(AA62&gt;=40,1,0))</f>
        <v>0</v>
      </c>
      <c r="AC62" s="167">
        <v>53791</v>
      </c>
      <c r="AD62" s="85">
        <f>AC62/H62/13</f>
        <v>4.839496176338281</v>
      </c>
      <c r="AE62" s="84">
        <f>IF(AD62&gt;1.36,1,0)</f>
        <v>1</v>
      </c>
      <c r="AF62" s="167">
        <v>19988</v>
      </c>
      <c r="AG62" s="86"/>
      <c r="AH62" s="3">
        <f>IF(AF62&gt;H62*3,1,0)</f>
        <v>1</v>
      </c>
      <c r="AI62" s="167">
        <v>96</v>
      </c>
      <c r="AJ62" s="100">
        <f>IF(AI62&gt;=70,1,0)</f>
        <v>1</v>
      </c>
      <c r="AK62" s="87">
        <f>Z62+AB62+AE62+AH62+AJ62</f>
        <v>3</v>
      </c>
      <c r="AL62" s="167">
        <v>7</v>
      </c>
      <c r="AM62" s="88">
        <f>AL62/H62</f>
        <v>0.008187134502923977</v>
      </c>
      <c r="AN62" s="100">
        <f>IF(AM62&gt;=85%,2,IF(AM62&gt;=50%,1,0))</f>
        <v>0</v>
      </c>
      <c r="AO62" s="103">
        <f>AN62+X62+AK62</f>
        <v>10</v>
      </c>
      <c r="AP62" s="117">
        <f>((AO62*100)/$AP$4)/100</f>
        <v>0.5882352941176471</v>
      </c>
      <c r="AQ62" s="195" t="s">
        <v>170</v>
      </c>
      <c r="AR62" s="122"/>
      <c r="AS62" s="95"/>
      <c r="AT62" s="35"/>
      <c r="AU62" s="35"/>
      <c r="AV62" s="35"/>
      <c r="AW62" s="35"/>
      <c r="AX62" s="35"/>
      <c r="AY62" s="35"/>
      <c r="AZ62" s="35"/>
    </row>
    <row r="63" spans="1:52" s="7" customFormat="1" ht="15" customHeight="1">
      <c r="A63" s="83">
        <v>57</v>
      </c>
      <c r="B63" s="192" t="s">
        <v>97</v>
      </c>
      <c r="C63" s="167">
        <v>48</v>
      </c>
      <c r="D63" s="167">
        <v>63</v>
      </c>
      <c r="E63" s="170"/>
      <c r="F63" s="3">
        <f>IF(OR(D63&gt;(C63+20),(D63&lt;(C63-0))),0,1)</f>
        <v>1</v>
      </c>
      <c r="G63" s="170">
        <v>1112</v>
      </c>
      <c r="H63" s="167">
        <v>1123</v>
      </c>
      <c r="I63" s="170"/>
      <c r="J63" s="170">
        <f>IF(OR(H63&gt;(G63+100),H63&lt;(G63-50)),0,1)</f>
        <v>1</v>
      </c>
      <c r="K63" s="170">
        <v>36</v>
      </c>
      <c r="L63" s="167">
        <v>36</v>
      </c>
      <c r="M63" s="3"/>
      <c r="N63" s="167">
        <f>IF(L63&lt;&gt;K63,0,1)</f>
        <v>1</v>
      </c>
      <c r="O63" s="167">
        <v>1003</v>
      </c>
      <c r="P63" s="167">
        <v>89</v>
      </c>
      <c r="Q63" s="84">
        <f>IF(P63&gt;=90,2,IF(P63&gt;=70,1,0))</f>
        <v>1</v>
      </c>
      <c r="R63" s="167">
        <v>296</v>
      </c>
      <c r="S63" s="109">
        <f>IF(R63&gt;150,1,0)</f>
        <v>1</v>
      </c>
      <c r="T63" s="172">
        <v>1132</v>
      </c>
      <c r="U63" s="167">
        <v>1345</v>
      </c>
      <c r="V63" s="169">
        <f>U63/T63</f>
        <v>1.1881625441696113</v>
      </c>
      <c r="W63" s="169">
        <f>IF(V63&gt;=90%,2,IF(V63&gt;=70%,1,0))</f>
        <v>2</v>
      </c>
      <c r="X63" s="98">
        <f>F63+J63+N63+Q63+S63+W63</f>
        <v>7</v>
      </c>
      <c r="Y63" s="167">
        <v>69</v>
      </c>
      <c r="Z63" s="100">
        <f>IF(Y63&gt;=90,2,IF(Y63&gt;=70,1,0))</f>
        <v>0</v>
      </c>
      <c r="AA63" s="167">
        <v>11</v>
      </c>
      <c r="AB63" s="100">
        <f>IF(AA63&gt;=50,2,IF(AA63&gt;=40,1,0))</f>
        <v>0</v>
      </c>
      <c r="AC63" s="167">
        <v>83241</v>
      </c>
      <c r="AD63" s="85">
        <f>AC63/H63/13</f>
        <v>5.70182889238989</v>
      </c>
      <c r="AE63" s="84">
        <f>IF(AD63&gt;1.36,1,0)</f>
        <v>1</v>
      </c>
      <c r="AF63" s="167">
        <v>34486</v>
      </c>
      <c r="AG63" s="86"/>
      <c r="AH63" s="3">
        <f>IF(AF63&gt;H63*3,1,0)</f>
        <v>1</v>
      </c>
      <c r="AI63" s="167">
        <v>98</v>
      </c>
      <c r="AJ63" s="100">
        <f>IF(AI63&gt;=70,1,0)</f>
        <v>1</v>
      </c>
      <c r="AK63" s="87">
        <f>Z63+AB63+AE63+AH63+AJ63</f>
        <v>3</v>
      </c>
      <c r="AL63" s="167">
        <v>292</v>
      </c>
      <c r="AM63" s="88">
        <f>AL63/H63</f>
        <v>0.26001780943900266</v>
      </c>
      <c r="AN63" s="100">
        <f>IF(AM63&gt;=85%,2,IF(AM63&gt;=50%,1,0))</f>
        <v>0</v>
      </c>
      <c r="AO63" s="103">
        <f>AN63+X63+AK63</f>
        <v>10</v>
      </c>
      <c r="AP63" s="117">
        <f>((AO63*100)/$AP$4)/100</f>
        <v>0.5882352941176471</v>
      </c>
      <c r="AQ63" s="198" t="s">
        <v>170</v>
      </c>
      <c r="AR63" s="122"/>
      <c r="AS63" s="35"/>
      <c r="AT63" s="35"/>
      <c r="AU63" s="35"/>
      <c r="AV63" s="35"/>
      <c r="AW63" s="35"/>
      <c r="AX63" s="35"/>
      <c r="AY63" s="35"/>
      <c r="AZ63" s="35"/>
    </row>
    <row r="64" spans="1:52" s="7" customFormat="1" ht="15" customHeight="1">
      <c r="A64" s="83">
        <v>58</v>
      </c>
      <c r="B64" s="192" t="s">
        <v>48</v>
      </c>
      <c r="C64" s="167">
        <v>24</v>
      </c>
      <c r="D64" s="167">
        <v>40</v>
      </c>
      <c r="E64" s="153"/>
      <c r="F64" s="3">
        <f>IF(OR(D64&gt;(C64+20),(D64&lt;(C64-0))),0,1)</f>
        <v>1</v>
      </c>
      <c r="G64" s="145">
        <v>487</v>
      </c>
      <c r="H64" s="167">
        <v>494</v>
      </c>
      <c r="I64" s="153"/>
      <c r="J64" s="3">
        <f>IF(OR(H64&gt;(G64+100),H64&lt;(G64-50)),0,1)</f>
        <v>1</v>
      </c>
      <c r="K64" s="145">
        <v>21</v>
      </c>
      <c r="L64" s="167">
        <v>21</v>
      </c>
      <c r="M64" s="153"/>
      <c r="N64" s="149">
        <f>IF(L64&lt;&gt;K64,0,1)</f>
        <v>1</v>
      </c>
      <c r="O64" s="167">
        <v>486</v>
      </c>
      <c r="P64" s="167">
        <v>96</v>
      </c>
      <c r="Q64" s="149">
        <f>IF(P64&gt;=90,2,IF(P64&gt;=70,1,0))</f>
        <v>2</v>
      </c>
      <c r="R64" s="167">
        <v>102</v>
      </c>
      <c r="S64" s="109">
        <f>IF(R64&gt;150,1,0)</f>
        <v>0</v>
      </c>
      <c r="T64" s="83">
        <v>672</v>
      </c>
      <c r="U64" s="167">
        <v>717</v>
      </c>
      <c r="V64" s="136">
        <f>U64/T64</f>
        <v>1.0669642857142858</v>
      </c>
      <c r="W64" s="83">
        <f>IF(V64&gt;=90%,2,IF(V64&gt;=70%,1,0))</f>
        <v>2</v>
      </c>
      <c r="X64" s="3">
        <f>F64+J64+N64+Q64+S64+W64</f>
        <v>7</v>
      </c>
      <c r="Y64" s="167">
        <v>31</v>
      </c>
      <c r="Z64" s="150">
        <f>IF(Y64&gt;=90,2,IF(Y64&gt;=70,1,0))</f>
        <v>0</v>
      </c>
      <c r="AA64" s="167">
        <v>3</v>
      </c>
      <c r="AB64" s="150">
        <f>IF(AA64&gt;=50,2,IF(AA64&gt;=40,1,0))</f>
        <v>0</v>
      </c>
      <c r="AC64" s="167">
        <v>24269</v>
      </c>
      <c r="AD64" s="85">
        <f>AC64/H64/13</f>
        <v>3.7790407972594204</v>
      </c>
      <c r="AE64" s="84">
        <f>IF(AD64&gt;1.36,1,0)</f>
        <v>1</v>
      </c>
      <c r="AF64" s="167">
        <v>12212</v>
      </c>
      <c r="AG64" s="154"/>
      <c r="AH64" s="3">
        <f>IF(AF64&gt;H64*3,1,0)</f>
        <v>1</v>
      </c>
      <c r="AI64" s="167">
        <v>94</v>
      </c>
      <c r="AJ64" s="100">
        <f>IF(AI64&gt;=70,1,0)</f>
        <v>1</v>
      </c>
      <c r="AK64" s="87">
        <f>Z64+AB64+AE64+AH64+AJ64</f>
        <v>3</v>
      </c>
      <c r="AL64" s="167">
        <v>9</v>
      </c>
      <c r="AM64" s="88">
        <f>AL64/H64</f>
        <v>0.018218623481781375</v>
      </c>
      <c r="AN64" s="150">
        <f>IF(AM64&gt;=85%,2,IF(AM64&gt;=50%,1,0))</f>
        <v>0</v>
      </c>
      <c r="AO64" s="103">
        <f>AN64+X64+AK64</f>
        <v>10</v>
      </c>
      <c r="AP64" s="117">
        <f>((AO64*100)/$AP$4)/100</f>
        <v>0.5882352941176471</v>
      </c>
      <c r="AQ64" s="196" t="s">
        <v>169</v>
      </c>
      <c r="AR64" s="122"/>
      <c r="AS64" s="122"/>
      <c r="AT64" s="129"/>
      <c r="AU64" s="129"/>
      <c r="AV64" s="129"/>
      <c r="AW64" s="129"/>
      <c r="AX64" s="129"/>
      <c r="AY64" s="129"/>
      <c r="AZ64" s="129"/>
    </row>
    <row r="65" spans="1:52" s="158" customFormat="1" ht="14.25" customHeight="1">
      <c r="A65" s="83">
        <v>59</v>
      </c>
      <c r="B65" s="192" t="s">
        <v>85</v>
      </c>
      <c r="C65" s="167">
        <v>38</v>
      </c>
      <c r="D65" s="167">
        <v>55</v>
      </c>
      <c r="E65" s="102"/>
      <c r="F65" s="3">
        <f>IF(OR(D65&gt;(C65+20),(D65&lt;(C65-0))),0,1)</f>
        <v>1</v>
      </c>
      <c r="G65" s="101">
        <v>1020</v>
      </c>
      <c r="H65" s="167">
        <v>1032</v>
      </c>
      <c r="I65" s="102"/>
      <c r="J65" s="3">
        <f>IF(OR(H65&gt;(G65+100),H65&lt;(G65-50)),0,1)</f>
        <v>1</v>
      </c>
      <c r="K65" s="101">
        <v>36</v>
      </c>
      <c r="L65" s="167">
        <v>36</v>
      </c>
      <c r="M65" s="102"/>
      <c r="N65" s="84">
        <f>IF(L65&lt;&gt;K65,0,1)</f>
        <v>1</v>
      </c>
      <c r="O65" s="167">
        <v>1438</v>
      </c>
      <c r="P65" s="167">
        <v>81</v>
      </c>
      <c r="Q65" s="84">
        <f>IF(P65&gt;=90,2,IF(P65&gt;=70,1,0))</f>
        <v>1</v>
      </c>
      <c r="R65" s="167">
        <v>213</v>
      </c>
      <c r="S65" s="109">
        <f>IF(R65&gt;150,1,0)</f>
        <v>1</v>
      </c>
      <c r="T65" s="83">
        <v>1094</v>
      </c>
      <c r="U65" s="167">
        <v>1280</v>
      </c>
      <c r="V65" s="136">
        <f>U65/T65</f>
        <v>1.170018281535649</v>
      </c>
      <c r="W65" s="83">
        <f>IF(V65&gt;=90%,2,IF(V65&gt;=70%,1,0))</f>
        <v>2</v>
      </c>
      <c r="X65" s="3">
        <f>F65+J65+N65+Q65+S65+W65</f>
        <v>7</v>
      </c>
      <c r="Y65" s="167">
        <v>53</v>
      </c>
      <c r="Z65" s="100">
        <f>IF(Y65&gt;=90,2,IF(Y65&gt;=70,1,0))</f>
        <v>0</v>
      </c>
      <c r="AA65" s="167">
        <v>3</v>
      </c>
      <c r="AB65" s="100">
        <f>IF(AA65&gt;=50,2,IF(AA65&gt;=40,1,0))</f>
        <v>0</v>
      </c>
      <c r="AC65" s="167">
        <v>77405</v>
      </c>
      <c r="AD65" s="85">
        <f>AC65/H65/13</f>
        <v>5.769603458556947</v>
      </c>
      <c r="AE65" s="84">
        <f>IF(AD65&gt;1.36,1,0)</f>
        <v>1</v>
      </c>
      <c r="AF65" s="167">
        <v>25249</v>
      </c>
      <c r="AG65" s="86"/>
      <c r="AH65" s="3">
        <f>IF(AF65&gt;H65*3,1,0)</f>
        <v>1</v>
      </c>
      <c r="AI65" s="167">
        <v>97</v>
      </c>
      <c r="AJ65" s="100">
        <f>IF(AI65&gt;=70,1,0)</f>
        <v>1</v>
      </c>
      <c r="AK65" s="87">
        <f>Z65+AB65+AE65+AH65+AJ65</f>
        <v>3</v>
      </c>
      <c r="AL65" s="167">
        <v>47</v>
      </c>
      <c r="AM65" s="88">
        <f>AL65/H65</f>
        <v>0.045542635658914726</v>
      </c>
      <c r="AN65" s="100">
        <f>IF(AM65&gt;=85%,2,IF(AM65&gt;=50%,1,0))</f>
        <v>0</v>
      </c>
      <c r="AO65" s="103">
        <f>AN65+X65+AK65</f>
        <v>10</v>
      </c>
      <c r="AP65" s="117">
        <f>((AO65*100)/$AP$4)/100</f>
        <v>0.5882352941176471</v>
      </c>
      <c r="AQ65" s="196" t="s">
        <v>172</v>
      </c>
      <c r="AR65" s="122" t="s">
        <v>95</v>
      </c>
      <c r="AS65" s="95"/>
      <c r="AT65" s="35"/>
      <c r="AU65" s="35"/>
      <c r="AV65" s="35"/>
      <c r="AW65" s="35"/>
      <c r="AX65" s="35"/>
      <c r="AY65" s="35"/>
      <c r="AZ65" s="35"/>
    </row>
    <row r="66" spans="1:52" s="158" customFormat="1" ht="17.25" customHeight="1">
      <c r="A66" s="83">
        <v>60</v>
      </c>
      <c r="B66" s="192" t="s">
        <v>107</v>
      </c>
      <c r="C66" s="167">
        <v>54</v>
      </c>
      <c r="D66" s="167">
        <v>81</v>
      </c>
      <c r="E66" s="113"/>
      <c r="F66" s="3">
        <f>IF(OR(D66&gt;(C66+20),(D66&lt;(C66-0))),0,1)</f>
        <v>0</v>
      </c>
      <c r="G66" s="98">
        <v>1201</v>
      </c>
      <c r="H66" s="167">
        <v>1198</v>
      </c>
      <c r="I66" s="113"/>
      <c r="J66" s="3">
        <f>IF(OR(H66&gt;(G66+100),H66&lt;(G66-50)),0,1)</f>
        <v>1</v>
      </c>
      <c r="K66" s="98">
        <v>41</v>
      </c>
      <c r="L66" s="167">
        <v>41</v>
      </c>
      <c r="M66" s="113"/>
      <c r="N66" s="84">
        <f>IF(L66&lt;&gt;K66,0,1)</f>
        <v>1</v>
      </c>
      <c r="O66" s="167">
        <v>1266</v>
      </c>
      <c r="P66" s="167">
        <v>62</v>
      </c>
      <c r="Q66" s="84">
        <f>IF(P66&gt;=90,2,IF(P66&gt;=70,1,0))</f>
        <v>0</v>
      </c>
      <c r="R66" s="167">
        <v>257</v>
      </c>
      <c r="S66" s="109">
        <f>IF(R66&gt;150,1,0)</f>
        <v>1</v>
      </c>
      <c r="T66" s="98">
        <v>1355</v>
      </c>
      <c r="U66" s="167">
        <v>1594</v>
      </c>
      <c r="V66" s="136">
        <f>U66/T66</f>
        <v>1.1763837638376384</v>
      </c>
      <c r="W66" s="83">
        <f>IF(V66&gt;=90%,2,IF(V66&gt;=70%,1,0))</f>
        <v>2</v>
      </c>
      <c r="X66" s="3">
        <f>F66+J66+N66+Q66+S66+W66</f>
        <v>5</v>
      </c>
      <c r="Y66" s="167">
        <v>64</v>
      </c>
      <c r="Z66" s="100">
        <f>IF(Y66&gt;=90,2,IF(Y66&gt;=70,1,0))</f>
        <v>0</v>
      </c>
      <c r="AA66" s="167">
        <v>24</v>
      </c>
      <c r="AB66" s="100">
        <f>IF(AA66&gt;=50,2,IF(AA66&gt;=40,1,0))</f>
        <v>0</v>
      </c>
      <c r="AC66" s="167">
        <v>88076</v>
      </c>
      <c r="AD66" s="85">
        <f>AC66/H66/13</f>
        <v>5.655322974187749</v>
      </c>
      <c r="AE66" s="84">
        <f>IF(AD66&gt;1.36,1,0)</f>
        <v>1</v>
      </c>
      <c r="AF66" s="167">
        <v>34137</v>
      </c>
      <c r="AG66" s="113"/>
      <c r="AH66" s="3">
        <f>IF(AF66&gt;H66*3,1,0)</f>
        <v>1</v>
      </c>
      <c r="AI66" s="167">
        <v>96</v>
      </c>
      <c r="AJ66" s="100">
        <f>IF(AI66&gt;=70,1,0)</f>
        <v>1</v>
      </c>
      <c r="AK66" s="87">
        <f>Z66+AB66+AE66+AH66+AJ66</f>
        <v>3</v>
      </c>
      <c r="AL66" s="167">
        <v>1475</v>
      </c>
      <c r="AM66" s="88">
        <f>AL66/H66</f>
        <v>1.2312186978297162</v>
      </c>
      <c r="AN66" s="100">
        <f>IF(AM66&gt;=85%,2,IF(AM66&gt;=50%,1,0))</f>
        <v>2</v>
      </c>
      <c r="AO66" s="103">
        <f>AN66+X66+AK66</f>
        <v>10</v>
      </c>
      <c r="AP66" s="117">
        <f>((AO66*100)/$AP$4)/100</f>
        <v>0.5882352941176471</v>
      </c>
      <c r="AQ66" s="98" t="s">
        <v>170</v>
      </c>
      <c r="AR66" s="122"/>
      <c r="AS66" s="7"/>
      <c r="AT66" s="7"/>
      <c r="AU66" s="7"/>
      <c r="AV66" s="7"/>
      <c r="AW66" s="7"/>
      <c r="AX66" s="7"/>
      <c r="AY66" s="7"/>
      <c r="AZ66" s="7"/>
    </row>
    <row r="67" spans="1:52" s="7" customFormat="1" ht="16.5" customHeight="1">
      <c r="A67" s="83">
        <v>61</v>
      </c>
      <c r="B67" s="192" t="s">
        <v>71</v>
      </c>
      <c r="C67" s="167">
        <v>73</v>
      </c>
      <c r="D67" s="167">
        <v>103</v>
      </c>
      <c r="E67" s="102"/>
      <c r="F67" s="3">
        <f>IF(OR(D67&gt;(C67+20),(D67&lt;(C67-0))),0,1)</f>
        <v>0</v>
      </c>
      <c r="G67" s="101">
        <v>1623</v>
      </c>
      <c r="H67" s="167">
        <v>1695</v>
      </c>
      <c r="I67" s="102"/>
      <c r="J67" s="3">
        <f>IF(OR(H67&gt;(G67+100),H67&lt;(G67-50)),0,1)</f>
        <v>1</v>
      </c>
      <c r="K67" s="101">
        <v>53</v>
      </c>
      <c r="L67" s="167">
        <v>53</v>
      </c>
      <c r="M67" s="102"/>
      <c r="N67" s="84">
        <f>IF(L67&lt;&gt;K67,0,1)</f>
        <v>1</v>
      </c>
      <c r="O67" s="167">
        <v>1215</v>
      </c>
      <c r="P67" s="167">
        <v>73</v>
      </c>
      <c r="Q67" s="84">
        <f>IF(P67&gt;=90,2,IF(P67&gt;=70,1,0))</f>
        <v>1</v>
      </c>
      <c r="R67" s="167">
        <v>277</v>
      </c>
      <c r="S67" s="109">
        <f>IF(R67&gt;150,1,0)</f>
        <v>1</v>
      </c>
      <c r="T67" s="83">
        <v>1700</v>
      </c>
      <c r="U67" s="167">
        <v>1962</v>
      </c>
      <c r="V67" s="136">
        <f>U67/T67</f>
        <v>1.1541176470588235</v>
      </c>
      <c r="W67" s="83">
        <f>IF(V67&gt;=90%,2,IF(V67&gt;=70%,1,0))</f>
        <v>2</v>
      </c>
      <c r="X67" s="3">
        <f>F67+J67+N67+Q67+S67+W67</f>
        <v>6</v>
      </c>
      <c r="Y67" s="167">
        <v>59</v>
      </c>
      <c r="Z67" s="100">
        <f>IF(Y67&gt;=90,2,IF(Y67&gt;=70,1,0))</f>
        <v>0</v>
      </c>
      <c r="AA67" s="167">
        <v>17</v>
      </c>
      <c r="AB67" s="100">
        <f>IF(AA67&gt;=50,2,IF(AA67&gt;=40,1,0))</f>
        <v>0</v>
      </c>
      <c r="AC67" s="167">
        <v>159157</v>
      </c>
      <c r="AD67" s="85">
        <f>AC67/H67/13</f>
        <v>7.222918084864987</v>
      </c>
      <c r="AE67" s="84">
        <f>IF(AD67&gt;1.36,1,0)</f>
        <v>1</v>
      </c>
      <c r="AF67" s="167">
        <v>70361</v>
      </c>
      <c r="AG67" s="86"/>
      <c r="AH67" s="3">
        <f>IF(AF67&gt;H67*3,1,0)</f>
        <v>1</v>
      </c>
      <c r="AI67" s="167">
        <v>99</v>
      </c>
      <c r="AJ67" s="100">
        <f>IF(AI67&gt;=70,1,0)</f>
        <v>1</v>
      </c>
      <c r="AK67" s="87">
        <f>Z67+AB67+AE67+AH67+AJ67</f>
        <v>3</v>
      </c>
      <c r="AL67" s="167">
        <v>1172</v>
      </c>
      <c r="AM67" s="88">
        <f>AL67/H67</f>
        <v>0.6914454277286136</v>
      </c>
      <c r="AN67" s="100">
        <f>IF(AM67&gt;=85%,2,IF(AM67&gt;=50%,1,0))</f>
        <v>1</v>
      </c>
      <c r="AO67" s="103">
        <f>AN67+X67+AK67</f>
        <v>10</v>
      </c>
      <c r="AP67" s="117">
        <f>((AO67*100)/$AP$4)/100</f>
        <v>0.5882352941176471</v>
      </c>
      <c r="AQ67" s="195" t="s">
        <v>172</v>
      </c>
      <c r="AR67" s="122"/>
      <c r="AS67" s="128"/>
      <c r="AT67" s="36"/>
      <c r="AU67" s="36"/>
      <c r="AV67" s="36"/>
      <c r="AW67" s="36"/>
      <c r="AX67" s="36"/>
      <c r="AY67" s="36"/>
      <c r="AZ67" s="36"/>
    </row>
    <row r="68" spans="1:52" s="7" customFormat="1" ht="14.25" customHeight="1">
      <c r="A68" s="83">
        <v>62</v>
      </c>
      <c r="B68" s="192" t="s">
        <v>49</v>
      </c>
      <c r="C68" s="167">
        <v>18</v>
      </c>
      <c r="D68" s="167">
        <v>19</v>
      </c>
      <c r="E68" s="83"/>
      <c r="F68" s="3">
        <f>IF(OR(D68&gt;(C68+20),(D68&lt;(C68-0))),0,1)</f>
        <v>1</v>
      </c>
      <c r="G68" s="83">
        <v>296</v>
      </c>
      <c r="H68" s="167">
        <v>297</v>
      </c>
      <c r="I68" s="83"/>
      <c r="J68" s="3">
        <f>IF(OR(H68&gt;(G68+100),H68&lt;(G68-50)),0,1)</f>
        <v>1</v>
      </c>
      <c r="K68" s="83">
        <v>10</v>
      </c>
      <c r="L68" s="167">
        <v>10</v>
      </c>
      <c r="M68" s="83"/>
      <c r="N68" s="149">
        <f>IF(L68&lt;&gt;K68,0,1)</f>
        <v>1</v>
      </c>
      <c r="O68" s="167">
        <v>565</v>
      </c>
      <c r="P68" s="167">
        <v>100</v>
      </c>
      <c r="Q68" s="149">
        <f>IF(P68&gt;=90,2,IF(P68&gt;=70,1,0))</f>
        <v>2</v>
      </c>
      <c r="R68" s="167">
        <v>106</v>
      </c>
      <c r="S68" s="109">
        <f>IF(R68&gt;150,1,0)</f>
        <v>0</v>
      </c>
      <c r="T68" s="145">
        <v>516</v>
      </c>
      <c r="U68" s="167">
        <v>313</v>
      </c>
      <c r="V68" s="136">
        <f>U68/T68</f>
        <v>0.6065891472868217</v>
      </c>
      <c r="W68" s="83">
        <f>IF(V68&gt;=90%,2,IF(V68&gt;=70%,1,0))</f>
        <v>0</v>
      </c>
      <c r="X68" s="3">
        <f>F68+J68+N68+Q68+S68+W68</f>
        <v>5</v>
      </c>
      <c r="Y68" s="167">
        <v>25</v>
      </c>
      <c r="Z68" s="150">
        <f>IF(Y68&gt;=90,2,IF(Y68&gt;=70,1,0))</f>
        <v>0</v>
      </c>
      <c r="AA68" s="167">
        <v>3</v>
      </c>
      <c r="AB68" s="150">
        <f>IF(AA68&gt;=50,2,IF(AA68&gt;=40,1,0))</f>
        <v>0</v>
      </c>
      <c r="AC68" s="167">
        <v>8003</v>
      </c>
      <c r="AD68" s="85">
        <f>AC68/H68/13</f>
        <v>2.0727790727790727</v>
      </c>
      <c r="AE68" s="84">
        <f>IF(AD68&gt;1.36,1,0)</f>
        <v>1</v>
      </c>
      <c r="AF68" s="167">
        <v>1577</v>
      </c>
      <c r="AG68" s="154"/>
      <c r="AH68" s="3">
        <f>IF(AF68&gt;H68*3,1,0)</f>
        <v>1</v>
      </c>
      <c r="AI68" s="167">
        <v>90</v>
      </c>
      <c r="AJ68" s="100">
        <f>IF(AI68&gt;=70,1,0)</f>
        <v>1</v>
      </c>
      <c r="AK68" s="87">
        <f>Z68+AB68+AE68+AH68+AJ68</f>
        <v>3</v>
      </c>
      <c r="AL68" s="167">
        <v>470</v>
      </c>
      <c r="AM68" s="88">
        <f>AL68/H68</f>
        <v>1.5824915824915824</v>
      </c>
      <c r="AN68" s="150">
        <f>IF(AM68&gt;=85%,2,IF(AM68&gt;=50%,1,0))</f>
        <v>2</v>
      </c>
      <c r="AO68" s="103">
        <f>AN68+X68+AK68</f>
        <v>10</v>
      </c>
      <c r="AP68" s="117">
        <f>((AO68*100)/$AP$4)/100</f>
        <v>0.5882352941176471</v>
      </c>
      <c r="AQ68" s="196" t="s">
        <v>172</v>
      </c>
      <c r="AR68" s="122"/>
      <c r="AS68" s="122"/>
      <c r="AT68" s="36"/>
      <c r="AU68" s="36"/>
      <c r="AV68" s="36"/>
      <c r="AW68" s="36"/>
      <c r="AX68" s="36"/>
      <c r="AY68" s="36"/>
      <c r="AZ68" s="36"/>
    </row>
    <row r="69" spans="1:52" s="7" customFormat="1" ht="15" customHeight="1">
      <c r="A69" s="83">
        <v>63</v>
      </c>
      <c r="B69" s="192" t="s">
        <v>131</v>
      </c>
      <c r="C69" s="167">
        <v>59</v>
      </c>
      <c r="D69" s="167">
        <v>68</v>
      </c>
      <c r="E69" s="155"/>
      <c r="F69" s="3">
        <f>IF(OR(D69&gt;(C69+20),(D69&lt;(C69-0))),0,1)</f>
        <v>1</v>
      </c>
      <c r="G69" s="83">
        <v>1364</v>
      </c>
      <c r="H69" s="167">
        <v>1390</v>
      </c>
      <c r="I69" s="156"/>
      <c r="J69" s="3">
        <f>IF(OR(H69&gt;(G69+100),H69&lt;(G69-50)),0,1)</f>
        <v>1</v>
      </c>
      <c r="K69" s="83">
        <v>47</v>
      </c>
      <c r="L69" s="167">
        <v>47</v>
      </c>
      <c r="M69" s="31"/>
      <c r="N69" s="149">
        <f>IF(L69&lt;&gt;K69,0,1)</f>
        <v>1</v>
      </c>
      <c r="O69" s="167">
        <v>1542</v>
      </c>
      <c r="P69" s="167">
        <v>79</v>
      </c>
      <c r="Q69" s="149">
        <f>IF(P69&gt;=90,2,IF(P69&gt;=70,1,0))</f>
        <v>1</v>
      </c>
      <c r="R69" s="167">
        <v>336</v>
      </c>
      <c r="S69" s="109">
        <f>IF(R69&gt;150,1,0)</f>
        <v>1</v>
      </c>
      <c r="T69" s="145">
        <v>1417</v>
      </c>
      <c r="U69" s="167">
        <v>1524</v>
      </c>
      <c r="V69" s="136">
        <f>U69/T69</f>
        <v>1.0755116443189838</v>
      </c>
      <c r="W69" s="83">
        <f>IF(V69&gt;=90%,2,IF(V69&gt;=70%,1,0))</f>
        <v>2</v>
      </c>
      <c r="X69" s="3">
        <f>F69+J69+N69+Q69+S69+W69</f>
        <v>7</v>
      </c>
      <c r="Y69" s="167">
        <v>63</v>
      </c>
      <c r="Z69" s="150">
        <f>IF(Y69&gt;=90,2,IF(Y69&gt;=70,1,0))</f>
        <v>0</v>
      </c>
      <c r="AA69" s="167">
        <v>38</v>
      </c>
      <c r="AB69" s="150">
        <f>IF(AA69&gt;=50,2,IF(AA69&gt;=40,1,0))</f>
        <v>0</v>
      </c>
      <c r="AC69" s="167">
        <v>83635</v>
      </c>
      <c r="AD69" s="85">
        <f>AC69/H69/13</f>
        <v>4.628389596015495</v>
      </c>
      <c r="AE69" s="84">
        <f>IF(AD69&gt;1.36,1,0)</f>
        <v>1</v>
      </c>
      <c r="AF69" s="167">
        <v>43144</v>
      </c>
      <c r="AG69" s="154"/>
      <c r="AH69" s="3">
        <f>IF(AF69&gt;H69*3,1,0)</f>
        <v>1</v>
      </c>
      <c r="AI69" s="167">
        <v>96</v>
      </c>
      <c r="AJ69" s="100">
        <f>IF(AI69&gt;=70,1,0)</f>
        <v>1</v>
      </c>
      <c r="AK69" s="87">
        <f>Z69+AB69+AE69+AH69+AJ69</f>
        <v>3</v>
      </c>
      <c r="AL69" s="167">
        <v>585</v>
      </c>
      <c r="AM69" s="88">
        <f>AL69/H69</f>
        <v>0.420863309352518</v>
      </c>
      <c r="AN69" s="150">
        <f>IF(AM69&gt;=85%,2,IF(AM69&gt;=50%,1,0))</f>
        <v>0</v>
      </c>
      <c r="AO69" s="103">
        <f>AN69+X69+AK69</f>
        <v>10</v>
      </c>
      <c r="AP69" s="117">
        <f>((AO69*100)/$AP$4)/100</f>
        <v>0.5882352941176471</v>
      </c>
      <c r="AQ69" s="196" t="s">
        <v>171</v>
      </c>
      <c r="AR69" s="122"/>
      <c r="AS69" s="122"/>
      <c r="AT69" s="36"/>
      <c r="AU69" s="36"/>
      <c r="AV69" s="36"/>
      <c r="AW69" s="36"/>
      <c r="AX69" s="36"/>
      <c r="AY69" s="36"/>
      <c r="AZ69" s="36"/>
    </row>
    <row r="70" spans="1:52" s="7" customFormat="1" ht="14.25" customHeight="1">
      <c r="A70" s="83">
        <v>64</v>
      </c>
      <c r="B70" s="192" t="s">
        <v>136</v>
      </c>
      <c r="C70" s="167">
        <v>95</v>
      </c>
      <c r="D70" s="167">
        <v>114</v>
      </c>
      <c r="E70" s="32"/>
      <c r="F70" s="3">
        <f>IF(OR(D70&gt;(C70+20),(D70&lt;(C70-0))),0,1)</f>
        <v>1</v>
      </c>
      <c r="G70" s="31">
        <v>2622</v>
      </c>
      <c r="H70" s="167">
        <v>2701</v>
      </c>
      <c r="I70" s="33"/>
      <c r="J70" s="3">
        <f>IF(OR(H70&gt;(G70+100),H70&lt;(G70-50)),0,1)</f>
        <v>1</v>
      </c>
      <c r="K70" s="31">
        <v>76</v>
      </c>
      <c r="L70" s="167">
        <v>76</v>
      </c>
      <c r="M70" s="3"/>
      <c r="N70" s="84">
        <f>IF(L70&lt;&gt;K70,0,1)</f>
        <v>1</v>
      </c>
      <c r="O70" s="167">
        <v>3679</v>
      </c>
      <c r="P70" s="167">
        <v>77</v>
      </c>
      <c r="Q70" s="84">
        <f>IF(P70&gt;=90,2,IF(P70&gt;=70,1,0))</f>
        <v>1</v>
      </c>
      <c r="R70" s="167">
        <v>265</v>
      </c>
      <c r="S70" s="109">
        <f>IF(R70&gt;150,1,0)</f>
        <v>1</v>
      </c>
      <c r="T70" s="83">
        <v>2377</v>
      </c>
      <c r="U70" s="167">
        <v>2817</v>
      </c>
      <c r="V70" s="136">
        <f>U70/T70</f>
        <v>1.1851072780816154</v>
      </c>
      <c r="W70" s="83">
        <f>IF(V70&gt;=90%,2,IF(V70&gt;=70%,1,0))</f>
        <v>2</v>
      </c>
      <c r="X70" s="3">
        <f>F70+J70+N70+Q70+S70+W70</f>
        <v>7</v>
      </c>
      <c r="Y70" s="167">
        <v>59</v>
      </c>
      <c r="Z70" s="100">
        <f>IF(Y70&gt;=90,2,IF(Y70&gt;=70,1,0))</f>
        <v>0</v>
      </c>
      <c r="AA70" s="167">
        <v>22</v>
      </c>
      <c r="AB70" s="100">
        <f>IF(AA70&gt;=50,2,IF(AA70&gt;=40,1,0))</f>
        <v>0</v>
      </c>
      <c r="AC70" s="167">
        <v>166461</v>
      </c>
      <c r="AD70" s="85">
        <f>AC70/H70/13</f>
        <v>4.74072280921596</v>
      </c>
      <c r="AE70" s="84">
        <f>IF(AD70&gt;1.36,1,0)</f>
        <v>1</v>
      </c>
      <c r="AF70" s="167">
        <v>82234</v>
      </c>
      <c r="AG70" s="86"/>
      <c r="AH70" s="3">
        <f>IF(AF70&gt;H70*3,1,0)</f>
        <v>1</v>
      </c>
      <c r="AI70" s="167">
        <v>96</v>
      </c>
      <c r="AJ70" s="100">
        <f>IF(AI70&gt;=70,1,0)</f>
        <v>1</v>
      </c>
      <c r="AK70" s="87">
        <f>Z70+AB70+AE70+AH70+AJ70</f>
        <v>3</v>
      </c>
      <c r="AL70" s="167">
        <v>609</v>
      </c>
      <c r="AM70" s="88">
        <f>AL70/H70</f>
        <v>0.2254720473898556</v>
      </c>
      <c r="AN70" s="100">
        <f>IF(AM70&gt;=85%,2,IF(AM70&gt;=50%,1,0))</f>
        <v>0</v>
      </c>
      <c r="AO70" s="103">
        <f>AN70+X70+AK70</f>
        <v>10</v>
      </c>
      <c r="AP70" s="117">
        <f>((AO70*100)/$AP$4)/100</f>
        <v>0.5882352941176471</v>
      </c>
      <c r="AQ70" s="196" t="s">
        <v>172</v>
      </c>
      <c r="AR70" s="122"/>
      <c r="AS70" s="128"/>
      <c r="AT70" s="36"/>
      <c r="AU70" s="36"/>
      <c r="AV70" s="36"/>
      <c r="AW70" s="36"/>
      <c r="AX70" s="36"/>
      <c r="AY70" s="36"/>
      <c r="AZ70" s="36"/>
    </row>
    <row r="71" spans="1:44" s="7" customFormat="1" ht="14.25" customHeight="1">
      <c r="A71" s="83">
        <v>65</v>
      </c>
      <c r="B71" s="192" t="s">
        <v>64</v>
      </c>
      <c r="C71" s="167">
        <v>63</v>
      </c>
      <c r="D71" s="167">
        <v>77</v>
      </c>
      <c r="E71" s="170"/>
      <c r="F71" s="3">
        <f>IF(OR(D71&gt;(C71+20),(D71&lt;(C71-0))),0,1)</f>
        <v>1</v>
      </c>
      <c r="G71" s="170">
        <v>1648</v>
      </c>
      <c r="H71" s="167">
        <v>1706</v>
      </c>
      <c r="I71" s="170"/>
      <c r="J71" s="170">
        <f>IF(OR(H71&gt;(G71+100),H71&lt;(G71-50)),0,1)</f>
        <v>1</v>
      </c>
      <c r="K71" s="170">
        <v>53</v>
      </c>
      <c r="L71" s="167">
        <v>53</v>
      </c>
      <c r="M71" s="171"/>
      <c r="N71" s="167">
        <f>IF(L71&lt;&gt;K71,0,1)</f>
        <v>1</v>
      </c>
      <c r="O71" s="167">
        <v>2133</v>
      </c>
      <c r="P71" s="167">
        <v>67</v>
      </c>
      <c r="Q71" s="84">
        <f>IF(P71&gt;=90,2,IF(P71&gt;=70,1,0))</f>
        <v>0</v>
      </c>
      <c r="R71" s="167">
        <v>435</v>
      </c>
      <c r="S71" s="109">
        <f>IF(R71&gt;150,1,0)</f>
        <v>1</v>
      </c>
      <c r="T71" s="172">
        <v>1664</v>
      </c>
      <c r="U71" s="167">
        <v>1976</v>
      </c>
      <c r="V71" s="169">
        <f>U71/T71</f>
        <v>1.1875</v>
      </c>
      <c r="W71" s="169">
        <f>IF(V71&gt;=90%,2,IF(V71&gt;=70%,1,0))</f>
        <v>2</v>
      </c>
      <c r="X71" s="98">
        <f>F71+J71+N71+Q71+S71+W71</f>
        <v>6</v>
      </c>
      <c r="Y71" s="167">
        <v>47</v>
      </c>
      <c r="Z71" s="100">
        <f>IF(Y71&gt;=90,2,IF(Y71&gt;=70,1,0))</f>
        <v>0</v>
      </c>
      <c r="AA71" s="167">
        <v>3</v>
      </c>
      <c r="AB71" s="100">
        <f>IF(AA71&gt;=50,2,IF(AA71&gt;=40,1,0))</f>
        <v>0</v>
      </c>
      <c r="AC71" s="167">
        <v>94009</v>
      </c>
      <c r="AD71" s="85">
        <f>AC71/H71/13</f>
        <v>4.238840292181441</v>
      </c>
      <c r="AE71" s="84">
        <f>IF(AD71&gt;1.36,1,0)</f>
        <v>1</v>
      </c>
      <c r="AF71" s="167">
        <v>40449</v>
      </c>
      <c r="AG71" s="168"/>
      <c r="AH71" s="3">
        <f>IF(AF71&gt;H71*3,1,0)</f>
        <v>1</v>
      </c>
      <c r="AI71" s="167">
        <v>93</v>
      </c>
      <c r="AJ71" s="100">
        <f>IF(AI71&gt;=70,1,0)</f>
        <v>1</v>
      </c>
      <c r="AK71" s="87">
        <f>Z71+AB71+AE71+AH71+AJ71</f>
        <v>3</v>
      </c>
      <c r="AL71" s="167">
        <v>1063</v>
      </c>
      <c r="AM71" s="88">
        <f>AL71/H71</f>
        <v>0.623094958968347</v>
      </c>
      <c r="AN71" s="100">
        <f>IF(AM71&gt;=85%,2,IF(AM71&gt;=50%,1,0))</f>
        <v>1</v>
      </c>
      <c r="AO71" s="103">
        <f>AN71+X71+AK71</f>
        <v>10</v>
      </c>
      <c r="AP71" s="117">
        <f>((AO71*100)/$AP$4)/100</f>
        <v>0.5882352941176471</v>
      </c>
      <c r="AQ71" s="197" t="s">
        <v>172</v>
      </c>
      <c r="AR71" s="122"/>
    </row>
    <row r="72" spans="1:45" s="7" customFormat="1" ht="14.25" customHeight="1">
      <c r="A72" s="83">
        <v>66</v>
      </c>
      <c r="B72" s="192" t="s">
        <v>73</v>
      </c>
      <c r="C72" s="167">
        <v>57</v>
      </c>
      <c r="D72" s="167">
        <v>70</v>
      </c>
      <c r="E72" s="155"/>
      <c r="F72" s="3">
        <f>IF(OR(D72&gt;(C72+20),(D72&lt;(C72-0))),0,1)</f>
        <v>1</v>
      </c>
      <c r="G72" s="83">
        <v>1294</v>
      </c>
      <c r="H72" s="167">
        <v>1305</v>
      </c>
      <c r="I72" s="156"/>
      <c r="J72" s="3">
        <f>IF(OR(H72&gt;(G72+100),H72&lt;(G72-50)),0,1)</f>
        <v>1</v>
      </c>
      <c r="K72" s="31">
        <v>45</v>
      </c>
      <c r="L72" s="167">
        <v>45</v>
      </c>
      <c r="M72" s="3"/>
      <c r="N72" s="149">
        <f>IF(L72&lt;&gt;K72,0,1)</f>
        <v>1</v>
      </c>
      <c r="O72" s="167">
        <v>360</v>
      </c>
      <c r="P72" s="167">
        <v>28</v>
      </c>
      <c r="Q72" s="149">
        <f>IF(P72&gt;=90,2,IF(P72&gt;=70,1,0))</f>
        <v>0</v>
      </c>
      <c r="R72" s="167">
        <v>368</v>
      </c>
      <c r="S72" s="109">
        <f>IF(R72&gt;150,1,0)</f>
        <v>1</v>
      </c>
      <c r="T72" s="83">
        <v>1412</v>
      </c>
      <c r="U72" s="167">
        <v>1559</v>
      </c>
      <c r="V72" s="136">
        <f>U72/T72</f>
        <v>1.1041076487252124</v>
      </c>
      <c r="W72" s="83">
        <f>IF(V72&gt;=90%,2,IF(V72&gt;=70%,1,0))</f>
        <v>2</v>
      </c>
      <c r="X72" s="3">
        <f>F72+J72+N72+Q72+S72+W72</f>
        <v>6</v>
      </c>
      <c r="Y72" s="167">
        <v>69</v>
      </c>
      <c r="Z72" s="150">
        <f>IF(Y72&gt;=90,2,IF(Y72&gt;=70,1,0))</f>
        <v>0</v>
      </c>
      <c r="AA72" s="167">
        <v>0</v>
      </c>
      <c r="AB72" s="150">
        <f>IF(AA72&gt;=50,2,IF(AA72&gt;=40,1,0))</f>
        <v>0</v>
      </c>
      <c r="AC72" s="167">
        <v>91892</v>
      </c>
      <c r="AD72" s="85">
        <f>AC72/H72/13</f>
        <v>5.4165635131152365</v>
      </c>
      <c r="AE72" s="84">
        <f>IF(AD72&gt;1.36,1,0)</f>
        <v>1</v>
      </c>
      <c r="AF72" s="167">
        <v>30689</v>
      </c>
      <c r="AG72" s="154"/>
      <c r="AH72" s="3">
        <f>IF(AF72&gt;H72*3,1,0)</f>
        <v>1</v>
      </c>
      <c r="AI72" s="167">
        <v>96</v>
      </c>
      <c r="AJ72" s="100">
        <f>IF(AI72&gt;=70,1,0)</f>
        <v>1</v>
      </c>
      <c r="AK72" s="87">
        <f>Z72+AB72+AE72+AH72+AJ72</f>
        <v>3</v>
      </c>
      <c r="AL72" s="167">
        <v>183</v>
      </c>
      <c r="AM72" s="88">
        <f>AL72/H72</f>
        <v>0.14022988505747128</v>
      </c>
      <c r="AN72" s="150">
        <f>IF(AM72&gt;=85%,2,IF(AM72&gt;=50%,1,0))</f>
        <v>0</v>
      </c>
      <c r="AO72" s="103">
        <f>AN72+X72+AK72</f>
        <v>9</v>
      </c>
      <c r="AP72" s="117">
        <f>((AO72*100)/$AP$4)/100</f>
        <v>0.5294117647058824</v>
      </c>
      <c r="AQ72" s="194" t="s">
        <v>172</v>
      </c>
      <c r="AR72" s="122"/>
      <c r="AS72" s="116"/>
    </row>
    <row r="73" spans="1:44" s="7" customFormat="1" ht="15" customHeight="1">
      <c r="A73" s="83">
        <v>67</v>
      </c>
      <c r="B73" s="192" t="s">
        <v>96</v>
      </c>
      <c r="C73" s="167">
        <v>32</v>
      </c>
      <c r="D73" s="167">
        <v>45</v>
      </c>
      <c r="E73" s="167"/>
      <c r="F73" s="3">
        <f>IF(OR(D73&gt;(C73+20),(D73&lt;(C73-0))),0,1)</f>
        <v>1</v>
      </c>
      <c r="G73" s="167">
        <v>738</v>
      </c>
      <c r="H73" s="167">
        <v>745</v>
      </c>
      <c r="I73" s="167"/>
      <c r="J73" s="167">
        <f>IF(OR(H73&gt;(G73+100),H73&lt;(G73-50)),0,1)</f>
        <v>1</v>
      </c>
      <c r="K73" s="168">
        <v>25</v>
      </c>
      <c r="L73" s="167">
        <v>25</v>
      </c>
      <c r="M73" s="167"/>
      <c r="N73" s="167">
        <f>IF(L73&lt;&gt;K73,0,1)</f>
        <v>1</v>
      </c>
      <c r="O73" s="167">
        <v>560</v>
      </c>
      <c r="P73" s="167">
        <v>74</v>
      </c>
      <c r="Q73" s="84">
        <f>IF(P73&gt;=90,2,IF(P73&gt;=70,1,0))</f>
        <v>1</v>
      </c>
      <c r="R73" s="167">
        <v>109</v>
      </c>
      <c r="S73" s="109">
        <f>IF(R73&gt;150,1,0)</f>
        <v>0</v>
      </c>
      <c r="T73" s="169">
        <v>836</v>
      </c>
      <c r="U73" s="167">
        <v>918</v>
      </c>
      <c r="V73" s="169">
        <f>U73/T73</f>
        <v>1.0980861244019138</v>
      </c>
      <c r="W73" s="169">
        <f>IF(V73&gt;=90%,2,IF(V73&gt;=70%,1,0))</f>
        <v>2</v>
      </c>
      <c r="X73" s="98">
        <f>F73+J73+N73+Q73+S73+W73</f>
        <v>6</v>
      </c>
      <c r="Y73" s="167">
        <v>14</v>
      </c>
      <c r="Z73" s="100">
        <f>IF(Y73&gt;=90,2,IF(Y73&gt;=70,1,0))</f>
        <v>0</v>
      </c>
      <c r="AA73" s="167">
        <v>4</v>
      </c>
      <c r="AB73" s="100">
        <f>IF(AA73&gt;=50,2,IF(AA73&gt;=40,1,0))</f>
        <v>0</v>
      </c>
      <c r="AC73" s="167">
        <v>23734</v>
      </c>
      <c r="AD73" s="85">
        <f>AC73/H73/13</f>
        <v>2.450593701600413</v>
      </c>
      <c r="AE73" s="84">
        <f>IF(AD73&gt;1.36,1,0)</f>
        <v>1</v>
      </c>
      <c r="AF73" s="167">
        <v>15300</v>
      </c>
      <c r="AG73" s="86"/>
      <c r="AH73" s="3">
        <f>IF(AF73&gt;H73*3,1,0)</f>
        <v>1</v>
      </c>
      <c r="AI73" s="167">
        <v>89</v>
      </c>
      <c r="AJ73" s="100">
        <f>IF(AI73&gt;=70,1,0)</f>
        <v>1</v>
      </c>
      <c r="AK73" s="87">
        <f>Z73+AB73+AE73+AH73+AJ73</f>
        <v>3</v>
      </c>
      <c r="AL73" s="167">
        <v>308</v>
      </c>
      <c r="AM73" s="88">
        <f>AL73/H73</f>
        <v>0.4134228187919463</v>
      </c>
      <c r="AN73" s="100">
        <f>IF(AM73&gt;=85%,2,IF(AM73&gt;=50%,1,0))</f>
        <v>0</v>
      </c>
      <c r="AO73" s="103">
        <f>AN73+X73+AK73</f>
        <v>9</v>
      </c>
      <c r="AP73" s="117">
        <f>((AO73*100)/$AP$4)/100</f>
        <v>0.5294117647058824</v>
      </c>
      <c r="AQ73" s="197" t="s">
        <v>170</v>
      </c>
      <c r="AR73" s="122"/>
    </row>
    <row r="74" spans="1:52" s="7" customFormat="1" ht="14.25" customHeight="1">
      <c r="A74" s="83">
        <v>68</v>
      </c>
      <c r="B74" s="192" t="s">
        <v>112</v>
      </c>
      <c r="C74" s="167">
        <v>26</v>
      </c>
      <c r="D74" s="167">
        <v>33</v>
      </c>
      <c r="E74" s="153"/>
      <c r="F74" s="3">
        <f>IF(OR(D74&gt;(C74+20),(D74&lt;(C74-0))),0,1)</f>
        <v>1</v>
      </c>
      <c r="G74" s="145">
        <v>521</v>
      </c>
      <c r="H74" s="167">
        <v>533</v>
      </c>
      <c r="I74" s="153"/>
      <c r="J74" s="3">
        <f>IF(OR(H74&gt;(G74+100),H74&lt;(G74-50)),0,1)</f>
        <v>1</v>
      </c>
      <c r="K74" s="145">
        <v>21</v>
      </c>
      <c r="L74" s="167">
        <v>21</v>
      </c>
      <c r="M74" s="153"/>
      <c r="N74" s="149">
        <f>IF(L74&lt;&gt;K74,0,1)</f>
        <v>1</v>
      </c>
      <c r="O74" s="167">
        <v>415</v>
      </c>
      <c r="P74" s="167">
        <v>79</v>
      </c>
      <c r="Q74" s="149">
        <f>IF(P74&gt;=90,2,IF(P74&gt;=70,1,0))</f>
        <v>1</v>
      </c>
      <c r="R74" s="167">
        <v>120</v>
      </c>
      <c r="S74" s="109">
        <f>IF(R74&gt;150,1,0)</f>
        <v>0</v>
      </c>
      <c r="T74" s="83">
        <v>464</v>
      </c>
      <c r="U74" s="167">
        <v>759</v>
      </c>
      <c r="V74" s="136">
        <f>U74/T74</f>
        <v>1.6357758620689655</v>
      </c>
      <c r="W74" s="83">
        <f>IF(V74&gt;=90%,2,IF(V74&gt;=70%,1,0))</f>
        <v>2</v>
      </c>
      <c r="X74" s="3">
        <f>F74+J74+N74+Q74+S74+W74</f>
        <v>6</v>
      </c>
      <c r="Y74" s="167">
        <v>61</v>
      </c>
      <c r="Z74" s="150">
        <f>IF(Y74&gt;=90,2,IF(Y74&gt;=70,1,0))</f>
        <v>0</v>
      </c>
      <c r="AA74" s="167">
        <v>3</v>
      </c>
      <c r="AB74" s="150">
        <f>IF(AA74&gt;=50,2,IF(AA74&gt;=40,1,0))</f>
        <v>0</v>
      </c>
      <c r="AC74" s="167">
        <v>37769</v>
      </c>
      <c r="AD74" s="85">
        <f>AC74/H74/13</f>
        <v>5.45085870977053</v>
      </c>
      <c r="AE74" s="84">
        <f>IF(AD74&gt;1.36,1,0)</f>
        <v>1</v>
      </c>
      <c r="AF74" s="167">
        <v>8872</v>
      </c>
      <c r="AG74" s="154"/>
      <c r="AH74" s="3">
        <f>IF(AF74&gt;H74*3,1,0)</f>
        <v>1</v>
      </c>
      <c r="AI74" s="167">
        <v>97</v>
      </c>
      <c r="AJ74" s="100">
        <f>IF(AI74&gt;=70,1,0)</f>
        <v>1</v>
      </c>
      <c r="AK74" s="87">
        <f>Z74+AB74+AE74+AH74+AJ74</f>
        <v>3</v>
      </c>
      <c r="AL74" s="167">
        <v>84</v>
      </c>
      <c r="AM74" s="88">
        <f>AL74/H74</f>
        <v>0.1575984990619137</v>
      </c>
      <c r="AN74" s="150">
        <f>IF(AM74&gt;=85%,2,IF(AM74&gt;=50%,1,0))</f>
        <v>0</v>
      </c>
      <c r="AO74" s="103">
        <f>AN74+X74+AK74</f>
        <v>9</v>
      </c>
      <c r="AP74" s="117">
        <f>((AO74*100)/$AP$4)/100</f>
        <v>0.5294117647058824</v>
      </c>
      <c r="AQ74" s="195" t="s">
        <v>171</v>
      </c>
      <c r="AR74" s="122"/>
      <c r="AS74" s="128"/>
      <c r="AT74" s="36"/>
      <c r="AU74" s="36"/>
      <c r="AV74" s="36"/>
      <c r="AW74" s="36"/>
      <c r="AX74" s="36"/>
      <c r="AY74" s="36"/>
      <c r="AZ74" s="36"/>
    </row>
    <row r="75" spans="1:52" s="7" customFormat="1" ht="14.25" customHeight="1">
      <c r="A75" s="83">
        <v>69</v>
      </c>
      <c r="B75" s="192" t="s">
        <v>113</v>
      </c>
      <c r="C75" s="167">
        <v>45</v>
      </c>
      <c r="D75" s="167">
        <v>52</v>
      </c>
      <c r="E75" s="32"/>
      <c r="F75" s="3">
        <f>IF(OR(D75&gt;(C75+20),(D75&lt;(C75-0))),0,1)</f>
        <v>1</v>
      </c>
      <c r="G75" s="83">
        <v>797</v>
      </c>
      <c r="H75" s="167">
        <v>789</v>
      </c>
      <c r="I75" s="33"/>
      <c r="J75" s="3">
        <f>IF(OR(H75&gt;(G75+100),H75&lt;(G75-50)),0,1)</f>
        <v>1</v>
      </c>
      <c r="K75" s="83">
        <v>31</v>
      </c>
      <c r="L75" s="167">
        <v>31</v>
      </c>
      <c r="M75" s="3"/>
      <c r="N75" s="84">
        <f>IF(L75&lt;&gt;K75,0,1)</f>
        <v>1</v>
      </c>
      <c r="O75" s="167">
        <v>218</v>
      </c>
      <c r="P75" s="167">
        <v>28</v>
      </c>
      <c r="Q75" s="84">
        <f>IF(P75&gt;=90,2,IF(P75&gt;=70,1,0))</f>
        <v>0</v>
      </c>
      <c r="R75" s="167">
        <v>210</v>
      </c>
      <c r="S75" s="109">
        <f>IF(R75&gt;150,1,0)</f>
        <v>1</v>
      </c>
      <c r="T75" s="83">
        <v>1075</v>
      </c>
      <c r="U75" s="167">
        <v>1159</v>
      </c>
      <c r="V75" s="136">
        <f>U75/T75</f>
        <v>1.0781395348837208</v>
      </c>
      <c r="W75" s="83">
        <f>IF(V75&gt;=90%,2,IF(V75&gt;=70%,1,0))</f>
        <v>2</v>
      </c>
      <c r="X75" s="3">
        <f>F75+J75+N75+Q75+S75+W75</f>
        <v>6</v>
      </c>
      <c r="Y75" s="167">
        <v>26</v>
      </c>
      <c r="Z75" s="100">
        <f>IF(Y75&gt;=90,2,IF(Y75&gt;=70,1,0))</f>
        <v>0</v>
      </c>
      <c r="AA75" s="167">
        <v>0</v>
      </c>
      <c r="AB75" s="100">
        <f>IF(AA75&gt;=50,2,IF(AA75&gt;=40,1,0))</f>
        <v>0</v>
      </c>
      <c r="AC75" s="167">
        <v>26411</v>
      </c>
      <c r="AD75" s="85">
        <f>AC75/H75/13</f>
        <v>2.574924441844594</v>
      </c>
      <c r="AE75" s="84">
        <f>IF(AD75&gt;1.36,1,0)</f>
        <v>1</v>
      </c>
      <c r="AF75" s="167">
        <v>8720</v>
      </c>
      <c r="AG75" s="86"/>
      <c r="AH75" s="3">
        <f>IF(AF75&gt;H75*3,1,0)</f>
        <v>1</v>
      </c>
      <c r="AI75" s="167">
        <v>87</v>
      </c>
      <c r="AJ75" s="100">
        <f>IF(AI75&gt;=70,1,0)</f>
        <v>1</v>
      </c>
      <c r="AK75" s="87">
        <f>Z75+AB75+AE75+AH75+AJ75</f>
        <v>3</v>
      </c>
      <c r="AL75" s="167">
        <v>0</v>
      </c>
      <c r="AM75" s="88">
        <f>AL75/H75</f>
        <v>0</v>
      </c>
      <c r="AN75" s="100">
        <f>IF(AM75&gt;=85%,2,IF(AM75&gt;=50%,1,0))</f>
        <v>0</v>
      </c>
      <c r="AO75" s="103">
        <f>AN75+X75+AK75</f>
        <v>9</v>
      </c>
      <c r="AP75" s="117">
        <f>((AO75*100)/$AP$4)/100</f>
        <v>0.5294117647058824</v>
      </c>
      <c r="AQ75" s="194" t="s">
        <v>171</v>
      </c>
      <c r="AR75" s="122"/>
      <c r="AS75" s="128"/>
      <c r="AT75" s="36"/>
      <c r="AU75" s="36"/>
      <c r="AV75" s="36"/>
      <c r="AW75" s="36"/>
      <c r="AX75" s="36"/>
      <c r="AY75" s="36"/>
      <c r="AZ75" s="36"/>
    </row>
    <row r="76" spans="1:52" s="7" customFormat="1" ht="14.25" customHeight="1">
      <c r="A76" s="83">
        <v>70</v>
      </c>
      <c r="B76" s="192" t="s">
        <v>103</v>
      </c>
      <c r="C76" s="167">
        <v>27</v>
      </c>
      <c r="D76" s="167">
        <v>35</v>
      </c>
      <c r="E76" s="153"/>
      <c r="F76" s="3">
        <f>IF(OR(D76&gt;(C76+20),(D76&lt;(C76-0))),0,1)</f>
        <v>1</v>
      </c>
      <c r="G76" s="145">
        <v>628</v>
      </c>
      <c r="H76" s="167">
        <v>631</v>
      </c>
      <c r="I76" s="153"/>
      <c r="J76" s="3">
        <f>IF(OR(H76&gt;(G76+100),H76&lt;(G76-50)),0,1)</f>
        <v>1</v>
      </c>
      <c r="K76" s="145">
        <v>25</v>
      </c>
      <c r="L76" s="167">
        <v>25</v>
      </c>
      <c r="M76" s="153"/>
      <c r="N76" s="149">
        <f>IF(L76&lt;&gt;K76,0,1)</f>
        <v>1</v>
      </c>
      <c r="O76" s="167">
        <v>954</v>
      </c>
      <c r="P76" s="167">
        <v>96</v>
      </c>
      <c r="Q76" s="149">
        <f>IF(P76&gt;=90,2,IF(P76&gt;=70,1,0))</f>
        <v>2</v>
      </c>
      <c r="R76" s="167">
        <v>29</v>
      </c>
      <c r="S76" s="109">
        <f>IF(R76&gt;150,1,0)</f>
        <v>0</v>
      </c>
      <c r="T76" s="83">
        <v>697</v>
      </c>
      <c r="U76" s="167">
        <v>618</v>
      </c>
      <c r="V76" s="136">
        <f>U76/T76</f>
        <v>0.8866571018651362</v>
      </c>
      <c r="W76" s="83">
        <f>IF(V76&gt;=90%,2,IF(V76&gt;=70%,1,0))</f>
        <v>1</v>
      </c>
      <c r="X76" s="3">
        <f>F76+J76+N76+Q76+S76+W76</f>
        <v>6</v>
      </c>
      <c r="Y76" s="167">
        <v>6</v>
      </c>
      <c r="Z76" s="150">
        <f>IF(Y76&gt;=90,2,IF(Y76&gt;=70,1,0))</f>
        <v>0</v>
      </c>
      <c r="AA76" s="167">
        <v>1</v>
      </c>
      <c r="AB76" s="150">
        <f>IF(AA76&gt;=50,2,IF(AA76&gt;=40,1,0))</f>
        <v>0</v>
      </c>
      <c r="AC76" s="167">
        <v>19106</v>
      </c>
      <c r="AD76" s="85">
        <f>AC76/H76/13</f>
        <v>2.329147872729489</v>
      </c>
      <c r="AE76" s="84">
        <f>IF(AD76&gt;1.36,1,0)</f>
        <v>1</v>
      </c>
      <c r="AF76" s="167">
        <v>8372</v>
      </c>
      <c r="AG76" s="154"/>
      <c r="AH76" s="3">
        <f>IF(AF76&gt;H76*3,1,0)</f>
        <v>1</v>
      </c>
      <c r="AI76" s="167">
        <v>86</v>
      </c>
      <c r="AJ76" s="100">
        <f>IF(AI76&gt;=70,1,0)</f>
        <v>1</v>
      </c>
      <c r="AK76" s="87">
        <f>Z76+AB76+AE76+AH76+AJ76</f>
        <v>3</v>
      </c>
      <c r="AL76" s="167">
        <v>85</v>
      </c>
      <c r="AM76" s="88">
        <f>AL76/H76</f>
        <v>0.1347068145800317</v>
      </c>
      <c r="AN76" s="150">
        <f>IF(AM76&gt;=85%,2,IF(AM76&gt;=50%,1,0))</f>
        <v>0</v>
      </c>
      <c r="AO76" s="103">
        <f>AN76+X76+AK76</f>
        <v>9</v>
      </c>
      <c r="AP76" s="117">
        <f>((AO76*100)/$AP$4)/100</f>
        <v>0.5294117647058824</v>
      </c>
      <c r="AQ76" s="196" t="s">
        <v>170</v>
      </c>
      <c r="AR76" s="122"/>
      <c r="AS76" s="95"/>
      <c r="AT76" s="35"/>
      <c r="AU76" s="35"/>
      <c r="AV76" s="35"/>
      <c r="AW76" s="35"/>
      <c r="AX76" s="35"/>
      <c r="AY76" s="35"/>
      <c r="AZ76" s="35"/>
    </row>
    <row r="77" spans="1:52" s="7" customFormat="1" ht="14.25" customHeight="1">
      <c r="A77" s="83">
        <v>71</v>
      </c>
      <c r="B77" s="192" t="s">
        <v>162</v>
      </c>
      <c r="C77" s="167">
        <v>66</v>
      </c>
      <c r="D77" s="167">
        <v>80</v>
      </c>
      <c r="E77" s="102"/>
      <c r="F77" s="3">
        <f>IF(OR(D77&gt;(C77+20),(D77&lt;(C77-0))),0,1)</f>
        <v>1</v>
      </c>
      <c r="G77" s="101">
        <v>1488</v>
      </c>
      <c r="H77" s="167">
        <v>1408</v>
      </c>
      <c r="I77" s="102"/>
      <c r="J77" s="3">
        <f>IF(OR(H77&gt;(G77+100),H77&lt;(G77-50)),0,1)</f>
        <v>0</v>
      </c>
      <c r="K77" s="101">
        <v>49</v>
      </c>
      <c r="L77" s="167">
        <v>49</v>
      </c>
      <c r="M77" s="102"/>
      <c r="N77" s="84">
        <f>IF(L77&lt;&gt;K77,0,1)</f>
        <v>1</v>
      </c>
      <c r="O77" s="167">
        <v>2491</v>
      </c>
      <c r="P77" s="167">
        <v>99</v>
      </c>
      <c r="Q77" s="84">
        <f>IF(P77&gt;=90,2,IF(P77&gt;=70,1,0))</f>
        <v>2</v>
      </c>
      <c r="R77" s="167">
        <v>84</v>
      </c>
      <c r="S77" s="109">
        <f>IF(R77&gt;150,1,0)</f>
        <v>0</v>
      </c>
      <c r="T77" s="83">
        <v>1655</v>
      </c>
      <c r="U77" s="167">
        <v>1814</v>
      </c>
      <c r="V77" s="136">
        <f>U77/T77</f>
        <v>1.0960725075528701</v>
      </c>
      <c r="W77" s="83">
        <f>IF(V77&gt;=90%,2,IF(V77&gt;=70%,1,0))</f>
        <v>2</v>
      </c>
      <c r="X77" s="3">
        <f>F77+J77+N77+Q77+S77+W77</f>
        <v>6</v>
      </c>
      <c r="Y77" s="167">
        <v>26</v>
      </c>
      <c r="Z77" s="100">
        <f>IF(Y77&gt;=90,2,IF(Y77&gt;=70,1,0))</f>
        <v>0</v>
      </c>
      <c r="AA77" s="167">
        <v>18</v>
      </c>
      <c r="AB77" s="100">
        <f>IF(AA77&gt;=50,2,IF(AA77&gt;=40,1,0))</f>
        <v>0</v>
      </c>
      <c r="AC77" s="167">
        <v>50694</v>
      </c>
      <c r="AD77" s="85">
        <f>AC77/H77/13</f>
        <v>2.7695585664335667</v>
      </c>
      <c r="AE77" s="84">
        <f>IF(AD77&gt;1.36,1,0)</f>
        <v>1</v>
      </c>
      <c r="AF77" s="167">
        <v>18387</v>
      </c>
      <c r="AG77" s="86"/>
      <c r="AH77" s="3">
        <f>IF(AF77&gt;H77*3,1,0)</f>
        <v>1</v>
      </c>
      <c r="AI77" s="167">
        <v>82</v>
      </c>
      <c r="AJ77" s="100">
        <f>IF(AI77&gt;=70,1,0)</f>
        <v>1</v>
      </c>
      <c r="AK77" s="87">
        <f>Z77+AB77+AE77+AH77+AJ77</f>
        <v>3</v>
      </c>
      <c r="AL77" s="167">
        <v>76</v>
      </c>
      <c r="AM77" s="88">
        <f>AL77/H77</f>
        <v>0.05397727272727273</v>
      </c>
      <c r="AN77" s="100">
        <f>IF(AM77&gt;=85%,2,IF(AM77&gt;=50%,1,0))</f>
        <v>0</v>
      </c>
      <c r="AO77" s="103">
        <f>AN77+X77+AK77</f>
        <v>9</v>
      </c>
      <c r="AP77" s="117">
        <f>((AO77*100)/$AP$4)/100</f>
        <v>0.5294117647058824</v>
      </c>
      <c r="AQ77" s="196" t="s">
        <v>172</v>
      </c>
      <c r="AR77" s="122"/>
      <c r="AS77" s="128"/>
      <c r="AT77" s="129"/>
      <c r="AU77" s="129"/>
      <c r="AV77" s="129"/>
      <c r="AW77" s="129"/>
      <c r="AX77" s="129"/>
      <c r="AY77" s="129"/>
      <c r="AZ77" s="129"/>
    </row>
    <row r="78" spans="1:52" s="7" customFormat="1" ht="18" customHeight="1">
      <c r="A78" s="83">
        <v>72</v>
      </c>
      <c r="B78" s="192" t="s">
        <v>81</v>
      </c>
      <c r="C78" s="167">
        <v>29</v>
      </c>
      <c r="D78" s="167">
        <v>31</v>
      </c>
      <c r="E78" s="32"/>
      <c r="F78" s="3">
        <f>IF(OR(D78&gt;(C78+20),(D78&lt;(C78-0))),0,1)</f>
        <v>1</v>
      </c>
      <c r="G78" s="31">
        <v>508</v>
      </c>
      <c r="H78" s="167">
        <v>508</v>
      </c>
      <c r="I78" s="33"/>
      <c r="J78" s="3">
        <f>IF(OR(H78&gt;(G78+100),H78&lt;(G78-50)),0,1)</f>
        <v>1</v>
      </c>
      <c r="K78" s="31">
        <v>21</v>
      </c>
      <c r="L78" s="167">
        <v>21</v>
      </c>
      <c r="M78" s="3"/>
      <c r="N78" s="84">
        <f>IF(L78&lt;&gt;K78,0,1)</f>
        <v>1</v>
      </c>
      <c r="O78" s="167">
        <v>651</v>
      </c>
      <c r="P78" s="167">
        <v>80</v>
      </c>
      <c r="Q78" s="84">
        <f>IF(P78&gt;=90,2,IF(P78&gt;=70,1,0))</f>
        <v>1</v>
      </c>
      <c r="R78" s="167">
        <v>7</v>
      </c>
      <c r="S78" s="109">
        <f>IF(R78&gt;150,1,0)</f>
        <v>0</v>
      </c>
      <c r="T78" s="83">
        <v>638</v>
      </c>
      <c r="U78" s="167">
        <v>640</v>
      </c>
      <c r="V78" s="136">
        <f>U78/T78</f>
        <v>1.0031347962382444</v>
      </c>
      <c r="W78" s="83">
        <f>IF(V78&gt;=90%,2,IF(V78&gt;=70%,1,0))</f>
        <v>2</v>
      </c>
      <c r="X78" s="3">
        <f>F78+J78+N78+Q78+S78+W78</f>
        <v>6</v>
      </c>
      <c r="Y78" s="167">
        <v>5</v>
      </c>
      <c r="Z78" s="100">
        <f>IF(Y78&gt;=90,2,IF(Y78&gt;=70,1,0))</f>
        <v>0</v>
      </c>
      <c r="AA78" s="167">
        <v>1</v>
      </c>
      <c r="AB78" s="100">
        <f>IF(AA78&gt;=50,2,IF(AA78&gt;=40,1,0))</f>
        <v>0</v>
      </c>
      <c r="AC78" s="167">
        <v>41644</v>
      </c>
      <c r="AD78" s="85">
        <f>AC78/H78/13</f>
        <v>6.30587522713507</v>
      </c>
      <c r="AE78" s="84">
        <f>IF(AD78&gt;1.36,1,0)</f>
        <v>1</v>
      </c>
      <c r="AF78" s="167">
        <v>10648</v>
      </c>
      <c r="AG78" s="86"/>
      <c r="AH78" s="3">
        <f>IF(AF78&gt;H78*3,1,0)</f>
        <v>1</v>
      </c>
      <c r="AI78" s="167">
        <v>96</v>
      </c>
      <c r="AJ78" s="100">
        <f>IF(AI78&gt;=70,1,0)</f>
        <v>1</v>
      </c>
      <c r="AK78" s="87">
        <f>Z78+AB78+AE78+AH78+AJ78</f>
        <v>3</v>
      </c>
      <c r="AL78" s="167">
        <v>100</v>
      </c>
      <c r="AM78" s="88">
        <f>AL78/H78</f>
        <v>0.1968503937007874</v>
      </c>
      <c r="AN78" s="100">
        <f>IF(AM78&gt;=85%,2,IF(AM78&gt;=50%,1,0))</f>
        <v>0</v>
      </c>
      <c r="AO78" s="103">
        <f>AN78+X78+AK78</f>
        <v>9</v>
      </c>
      <c r="AP78" s="117">
        <f>((AO78*100)/$AP$4)/100</f>
        <v>0.5294117647058824</v>
      </c>
      <c r="AQ78" s="195" t="s">
        <v>172</v>
      </c>
      <c r="AR78" s="122"/>
      <c r="AS78" s="128"/>
      <c r="AT78" s="36"/>
      <c r="AU78" s="36"/>
      <c r="AV78" s="36"/>
      <c r="AW78" s="36"/>
      <c r="AX78" s="36"/>
      <c r="AY78" s="36"/>
      <c r="AZ78" s="36"/>
    </row>
    <row r="79" spans="1:45" s="7" customFormat="1" ht="18" customHeight="1">
      <c r="A79" s="83">
        <v>73</v>
      </c>
      <c r="B79" s="192" t="s">
        <v>166</v>
      </c>
      <c r="C79" s="167">
        <v>12</v>
      </c>
      <c r="D79" s="167">
        <v>16</v>
      </c>
      <c r="E79" s="155"/>
      <c r="F79" s="3">
        <f>IF(OR(D79&gt;(C79+20),(D79&lt;(C79-0))),0,1)</f>
        <v>1</v>
      </c>
      <c r="G79" s="83">
        <v>95</v>
      </c>
      <c r="H79" s="167">
        <v>98</v>
      </c>
      <c r="I79" s="156"/>
      <c r="J79" s="3">
        <f>IF(OR(H79&gt;(G79+100),H79&lt;(G79-50)),0,1)</f>
        <v>1</v>
      </c>
      <c r="K79" s="83">
        <v>9</v>
      </c>
      <c r="L79" s="167">
        <v>9</v>
      </c>
      <c r="M79" s="3"/>
      <c r="N79" s="149">
        <f>IF(L79&lt;&gt;K79,0,1)</f>
        <v>1</v>
      </c>
      <c r="O79" s="167">
        <v>110</v>
      </c>
      <c r="P79" s="167">
        <v>89</v>
      </c>
      <c r="Q79" s="149">
        <f>IF(P79&gt;=90,2,IF(P79&gt;=70,1,0))</f>
        <v>1</v>
      </c>
      <c r="R79" s="167">
        <v>99</v>
      </c>
      <c r="S79" s="109">
        <f>IF(R79&gt;150,1,0)</f>
        <v>0</v>
      </c>
      <c r="T79" s="145">
        <v>250</v>
      </c>
      <c r="U79" s="167">
        <v>296</v>
      </c>
      <c r="V79" s="136">
        <f>U79/T79</f>
        <v>1.184</v>
      </c>
      <c r="W79" s="83">
        <f>IF(V79&gt;=90%,2,IF(V79&gt;=70%,1,0))</f>
        <v>2</v>
      </c>
      <c r="X79" s="3">
        <f>F79+J79+N79+Q79+S79+W79</f>
        <v>6</v>
      </c>
      <c r="Y79" s="167">
        <v>54</v>
      </c>
      <c r="Z79" s="150">
        <f>IF(Y79&gt;=90,2,IF(Y79&gt;=70,1,0))</f>
        <v>0</v>
      </c>
      <c r="AA79" s="167">
        <v>39</v>
      </c>
      <c r="AB79" s="150">
        <f>IF(AA79&gt;=50,2,IF(AA79&gt;=40,1,0))</f>
        <v>0</v>
      </c>
      <c r="AC79" s="167">
        <v>8263</v>
      </c>
      <c r="AD79" s="85">
        <f>AC79/H79/13</f>
        <v>6.485871271585557</v>
      </c>
      <c r="AE79" s="84">
        <f>IF(AD79&gt;1.36,1,0)</f>
        <v>1</v>
      </c>
      <c r="AF79" s="167">
        <v>2492</v>
      </c>
      <c r="AG79" s="154"/>
      <c r="AH79" s="3">
        <f>IF(AF79&gt;H79*3,1,0)</f>
        <v>1</v>
      </c>
      <c r="AI79" s="167">
        <v>92</v>
      </c>
      <c r="AJ79" s="100">
        <f>IF(AI79&gt;=70,1,0)</f>
        <v>1</v>
      </c>
      <c r="AK79" s="87">
        <f>Z79+AB79+AE79+AH79+AJ79</f>
        <v>3</v>
      </c>
      <c r="AL79" s="167">
        <v>0</v>
      </c>
      <c r="AM79" s="88">
        <f>AL79/H79</f>
        <v>0</v>
      </c>
      <c r="AN79" s="150">
        <f>IF(AM79&gt;=85%,2,IF(AM79&gt;=50%,1,0))</f>
        <v>0</v>
      </c>
      <c r="AO79" s="103">
        <f>AN79+X79+AK79</f>
        <v>9</v>
      </c>
      <c r="AP79" s="117">
        <f>((AO79*100)/$AP$4)/100</f>
        <v>0.5294117647058824</v>
      </c>
      <c r="AQ79" s="195" t="s">
        <v>172</v>
      </c>
      <c r="AR79" s="122"/>
      <c r="AS79" s="95"/>
    </row>
    <row r="80" spans="1:52" s="7" customFormat="1" ht="18" customHeight="1">
      <c r="A80" s="83">
        <v>74</v>
      </c>
      <c r="B80" s="192" t="s">
        <v>151</v>
      </c>
      <c r="C80" s="167">
        <v>32</v>
      </c>
      <c r="D80" s="167">
        <v>40</v>
      </c>
      <c r="E80" s="32"/>
      <c r="F80" s="3">
        <f>IF(OR(D80&gt;(C80+20),(D80&lt;(C80-0))),0,1)</f>
        <v>1</v>
      </c>
      <c r="G80" s="83">
        <v>592</v>
      </c>
      <c r="H80" s="167">
        <v>589</v>
      </c>
      <c r="I80" s="33"/>
      <c r="J80" s="3">
        <f>IF(OR(H80&gt;(G80+100),H80&lt;(G80-50)),0,1)</f>
        <v>1</v>
      </c>
      <c r="K80" s="83">
        <v>26</v>
      </c>
      <c r="L80" s="167">
        <v>26</v>
      </c>
      <c r="M80" s="3"/>
      <c r="N80" s="84">
        <f>IF(L80&lt;&gt;K80,0,1)</f>
        <v>1</v>
      </c>
      <c r="O80" s="167">
        <v>615</v>
      </c>
      <c r="P80" s="167">
        <v>65</v>
      </c>
      <c r="Q80" s="84">
        <f>IF(P80&gt;=90,2,IF(P80&gt;=70,1,0))</f>
        <v>0</v>
      </c>
      <c r="R80" s="167">
        <v>251</v>
      </c>
      <c r="S80" s="109">
        <f>IF(R80&gt;150,1,0)</f>
        <v>1</v>
      </c>
      <c r="T80" s="83">
        <v>873</v>
      </c>
      <c r="U80" s="167">
        <v>953</v>
      </c>
      <c r="V80" s="136">
        <f>U80/T80</f>
        <v>1.0916380297823596</v>
      </c>
      <c r="W80" s="83">
        <f>IF(V80&gt;=90%,2,IF(V80&gt;=70%,1,0))</f>
        <v>2</v>
      </c>
      <c r="X80" s="3">
        <f>F80+J80+N80+Q80+S80+W80</f>
        <v>6</v>
      </c>
      <c r="Y80" s="167">
        <v>41</v>
      </c>
      <c r="Z80" s="100">
        <f>IF(Y80&gt;=90,2,IF(Y80&gt;=70,1,0))</f>
        <v>0</v>
      </c>
      <c r="AA80" s="167">
        <v>0</v>
      </c>
      <c r="AB80" s="100">
        <f>IF(AA80&gt;=50,2,IF(AA80&gt;=40,1,0))</f>
        <v>0</v>
      </c>
      <c r="AC80" s="167">
        <v>27904</v>
      </c>
      <c r="AD80" s="85">
        <f>AC80/H80/13</f>
        <v>3.6442470941622043</v>
      </c>
      <c r="AE80" s="84">
        <f>IF(AD80&gt;1.36,1,0)</f>
        <v>1</v>
      </c>
      <c r="AF80" s="167">
        <v>12814</v>
      </c>
      <c r="AG80" s="86"/>
      <c r="AH80" s="3">
        <f>IF(AF80&gt;H80*3,1,0)</f>
        <v>1</v>
      </c>
      <c r="AI80" s="167">
        <v>92</v>
      </c>
      <c r="AJ80" s="100">
        <f>IF(AI80&gt;=70,1,0)</f>
        <v>1</v>
      </c>
      <c r="AK80" s="87">
        <f>Z80+AB80+AE80+AH80+AJ80</f>
        <v>3</v>
      </c>
      <c r="AL80" s="167">
        <v>12</v>
      </c>
      <c r="AM80" s="88">
        <f>AL80/H80</f>
        <v>0.02037351443123939</v>
      </c>
      <c r="AN80" s="100">
        <f>IF(AM80&gt;=85%,2,IF(AM80&gt;=50%,1,0))</f>
        <v>0</v>
      </c>
      <c r="AO80" s="103">
        <f>AN80+X80+AK80</f>
        <v>9</v>
      </c>
      <c r="AP80" s="117">
        <f>((AO80*100)/$AP$4)/100</f>
        <v>0.5294117647058824</v>
      </c>
      <c r="AQ80" s="194" t="s">
        <v>171</v>
      </c>
      <c r="AR80" s="122"/>
      <c r="AS80" s="128"/>
      <c r="AT80" s="36"/>
      <c r="AU80" s="36"/>
      <c r="AV80" s="36"/>
      <c r="AW80" s="36"/>
      <c r="AX80" s="36"/>
      <c r="AY80" s="36"/>
      <c r="AZ80" s="36"/>
    </row>
    <row r="81" spans="1:45" s="7" customFormat="1" ht="18" customHeight="1">
      <c r="A81" s="83">
        <v>75</v>
      </c>
      <c r="B81" s="192" t="s">
        <v>101</v>
      </c>
      <c r="C81" s="167">
        <v>60</v>
      </c>
      <c r="D81" s="167">
        <v>90</v>
      </c>
      <c r="E81" s="153"/>
      <c r="F81" s="3">
        <f>IF(OR(D81&gt;(C81+20),(D81&lt;(C81-0))),0,1)</f>
        <v>0</v>
      </c>
      <c r="G81" s="145">
        <v>1278</v>
      </c>
      <c r="H81" s="167">
        <v>1277</v>
      </c>
      <c r="I81" s="153"/>
      <c r="J81" s="3">
        <f>IF(OR(H81&gt;(G81+100),H81&lt;(G81-50)),0,1)</f>
        <v>1</v>
      </c>
      <c r="K81" s="145">
        <v>47</v>
      </c>
      <c r="L81" s="167">
        <v>47</v>
      </c>
      <c r="M81" s="153"/>
      <c r="N81" s="149">
        <f>IF(L81&lt;&gt;K81,0,1)</f>
        <v>1</v>
      </c>
      <c r="O81" s="167">
        <v>1050</v>
      </c>
      <c r="P81" s="167">
        <v>50</v>
      </c>
      <c r="Q81" s="149">
        <f>IF(P81&gt;=90,2,IF(P81&gt;=70,1,0))</f>
        <v>0</v>
      </c>
      <c r="R81" s="167">
        <v>170</v>
      </c>
      <c r="S81" s="109">
        <f>IF(R81&gt;150,1,0)</f>
        <v>1</v>
      </c>
      <c r="T81" s="83">
        <v>1465</v>
      </c>
      <c r="U81" s="167">
        <v>1572</v>
      </c>
      <c r="V81" s="136">
        <f>U81/T81</f>
        <v>1.0730375426621162</v>
      </c>
      <c r="W81" s="83">
        <f>IF(V81&gt;=90%,2,IF(V81&gt;=70%,1,0))</f>
        <v>2</v>
      </c>
      <c r="X81" s="3">
        <f>F81+J81+N81+Q81+S81+W81</f>
        <v>5</v>
      </c>
      <c r="Y81" s="167">
        <v>17</v>
      </c>
      <c r="Z81" s="150">
        <f>IF(Y81&gt;=90,2,IF(Y81&gt;=70,1,0))</f>
        <v>0</v>
      </c>
      <c r="AA81" s="167">
        <v>2</v>
      </c>
      <c r="AB81" s="150">
        <f>IF(AA81&gt;=50,2,IF(AA81&gt;=40,1,0))</f>
        <v>0</v>
      </c>
      <c r="AC81" s="167">
        <v>78434</v>
      </c>
      <c r="AD81" s="85">
        <f>AC81/H81/13</f>
        <v>4.724655141256551</v>
      </c>
      <c r="AE81" s="84">
        <f>IF(AD81&gt;1.36,1,0)</f>
        <v>1</v>
      </c>
      <c r="AF81" s="167">
        <v>31251</v>
      </c>
      <c r="AG81" s="154"/>
      <c r="AH81" s="3">
        <f>IF(AF81&gt;H81*3,1,0)</f>
        <v>1</v>
      </c>
      <c r="AI81" s="167">
        <v>97</v>
      </c>
      <c r="AJ81" s="100">
        <f>IF(AI81&gt;=70,1,0)</f>
        <v>1</v>
      </c>
      <c r="AK81" s="87">
        <f>Z81+AB81+AE81+AH81+AJ81</f>
        <v>3</v>
      </c>
      <c r="AL81" s="167">
        <v>107</v>
      </c>
      <c r="AM81" s="88">
        <f>AL81/H81</f>
        <v>0.08379013312451057</v>
      </c>
      <c r="AN81" s="150">
        <f>IF(AM81&gt;=85%,2,IF(AM81&gt;=50%,1,0))</f>
        <v>0</v>
      </c>
      <c r="AO81" s="103">
        <f>AN81+X81+AK81</f>
        <v>8</v>
      </c>
      <c r="AP81" s="117">
        <f>((AO81*100)/$AP$4)/100</f>
        <v>0.4705882352941177</v>
      </c>
      <c r="AQ81" s="195" t="s">
        <v>170</v>
      </c>
      <c r="AR81" s="122"/>
      <c r="AS81" s="95"/>
    </row>
    <row r="82" spans="1:52" s="35" customFormat="1" ht="18" customHeight="1">
      <c r="A82" s="83">
        <v>76</v>
      </c>
      <c r="B82" s="192" t="s">
        <v>67</v>
      </c>
      <c r="C82" s="167">
        <v>36</v>
      </c>
      <c r="D82" s="167">
        <v>47</v>
      </c>
      <c r="E82" s="155"/>
      <c r="F82" s="3">
        <f>IF(OR(D82&gt;(C82+20),(D82&lt;(C82-0))),0,1)</f>
        <v>1</v>
      </c>
      <c r="G82" s="83">
        <v>744</v>
      </c>
      <c r="H82" s="167">
        <v>748</v>
      </c>
      <c r="I82" s="156"/>
      <c r="J82" s="3">
        <f>IF(OR(H82&gt;(G82+100),H82&lt;(G82-50)),0,1)</f>
        <v>1</v>
      </c>
      <c r="K82" s="83">
        <v>29</v>
      </c>
      <c r="L82" s="167">
        <v>29</v>
      </c>
      <c r="M82" s="3"/>
      <c r="N82" s="149">
        <f>IF(L82&lt;&gt;K82,0,1)</f>
        <v>1</v>
      </c>
      <c r="O82" s="167">
        <v>774</v>
      </c>
      <c r="P82" s="167">
        <v>62</v>
      </c>
      <c r="Q82" s="149">
        <f>IF(P82&gt;=90,2,IF(P82&gt;=70,1,0))</f>
        <v>0</v>
      </c>
      <c r="R82" s="167">
        <v>61</v>
      </c>
      <c r="S82" s="109">
        <f>IF(R82&gt;150,1,0)</f>
        <v>0</v>
      </c>
      <c r="T82" s="83">
        <v>912</v>
      </c>
      <c r="U82" s="167">
        <v>1000</v>
      </c>
      <c r="V82" s="136">
        <f>U82/T82</f>
        <v>1.0964912280701755</v>
      </c>
      <c r="W82" s="83">
        <f>IF(V82&gt;=90%,2,IF(V82&gt;=70%,1,0))</f>
        <v>2</v>
      </c>
      <c r="X82" s="3">
        <f>F82+J82+N82+Q82+S82+W82</f>
        <v>5</v>
      </c>
      <c r="Y82" s="167">
        <v>16</v>
      </c>
      <c r="Z82" s="150">
        <f>IF(Y82&gt;=90,2,IF(Y82&gt;=70,1,0))</f>
        <v>0</v>
      </c>
      <c r="AA82" s="167">
        <v>0</v>
      </c>
      <c r="AB82" s="150">
        <f>IF(AA82&gt;=50,2,IF(AA82&gt;=40,1,0))</f>
        <v>0</v>
      </c>
      <c r="AC82" s="167">
        <v>23456</v>
      </c>
      <c r="AD82" s="85">
        <f>AC82/H82/13</f>
        <v>2.412176059234883</v>
      </c>
      <c r="AE82" s="84">
        <f>IF(AD82&gt;1.36,1,0)</f>
        <v>1</v>
      </c>
      <c r="AF82" s="167">
        <v>9501</v>
      </c>
      <c r="AG82" s="154"/>
      <c r="AH82" s="3">
        <f>IF(AF82&gt;H82*3,1,0)</f>
        <v>1</v>
      </c>
      <c r="AI82" s="167">
        <v>84</v>
      </c>
      <c r="AJ82" s="100">
        <f>IF(AI82&gt;=70,1,0)</f>
        <v>1</v>
      </c>
      <c r="AK82" s="87">
        <f>Z82+AB82+AE82+AH82+AJ82</f>
        <v>3</v>
      </c>
      <c r="AL82" s="167">
        <v>145</v>
      </c>
      <c r="AM82" s="88">
        <f>AL82/H82</f>
        <v>0.19385026737967914</v>
      </c>
      <c r="AN82" s="150">
        <f>IF(AM82&gt;=85%,2,IF(AM82&gt;=50%,1,0))</f>
        <v>0</v>
      </c>
      <c r="AO82" s="103">
        <f>AN82+X82+AK82</f>
        <v>8</v>
      </c>
      <c r="AP82" s="117">
        <f>((AO82*100)/$AP$4)/100</f>
        <v>0.4705882352941177</v>
      </c>
      <c r="AQ82" s="195" t="s">
        <v>169</v>
      </c>
      <c r="AR82" s="122"/>
      <c r="AS82" s="128"/>
      <c r="AT82" s="36"/>
      <c r="AU82" s="36"/>
      <c r="AV82" s="36"/>
      <c r="AW82" s="36"/>
      <c r="AX82" s="36"/>
      <c r="AY82" s="36"/>
      <c r="AZ82" s="36"/>
    </row>
    <row r="83" spans="1:52" s="35" customFormat="1" ht="18" customHeight="1">
      <c r="A83" s="83">
        <v>77</v>
      </c>
      <c r="B83" s="192" t="s">
        <v>70</v>
      </c>
      <c r="C83" s="167">
        <v>29</v>
      </c>
      <c r="D83" s="167">
        <v>42</v>
      </c>
      <c r="E83" s="153"/>
      <c r="F83" s="3">
        <f>IF(OR(D83&gt;(C83+20),(D83&lt;(C83-0))),0,1)</f>
        <v>1</v>
      </c>
      <c r="G83" s="145">
        <v>547</v>
      </c>
      <c r="H83" s="167">
        <v>555</v>
      </c>
      <c r="I83" s="153"/>
      <c r="J83" s="3">
        <f>IF(OR(H83&gt;(G83+100),H83&lt;(G83-50)),0,1)</f>
        <v>1</v>
      </c>
      <c r="K83" s="145">
        <v>24</v>
      </c>
      <c r="L83" s="167">
        <v>24</v>
      </c>
      <c r="M83" s="153"/>
      <c r="N83" s="149">
        <f>IF(L83&lt;&gt;K83,0,1)</f>
        <v>1</v>
      </c>
      <c r="O83" s="167">
        <v>505</v>
      </c>
      <c r="P83" s="167">
        <v>63</v>
      </c>
      <c r="Q83" s="149">
        <f>IF(P83&gt;=90,2,IF(P83&gt;=70,1,0))</f>
        <v>0</v>
      </c>
      <c r="R83" s="167">
        <v>123</v>
      </c>
      <c r="S83" s="109">
        <f>IF(R83&gt;150,1,0)</f>
        <v>0</v>
      </c>
      <c r="T83" s="83">
        <v>720</v>
      </c>
      <c r="U83" s="167">
        <v>838</v>
      </c>
      <c r="V83" s="136">
        <f>U83/T83</f>
        <v>1.163888888888889</v>
      </c>
      <c r="W83" s="83">
        <f>IF(V83&gt;=90%,2,IF(V83&gt;=70%,1,0))</f>
        <v>2</v>
      </c>
      <c r="X83" s="3">
        <f>F83+J83+N83+Q83+S83+W83</f>
        <v>5</v>
      </c>
      <c r="Y83" s="167">
        <v>49</v>
      </c>
      <c r="Z83" s="150">
        <f>IF(Y83&gt;=90,2,IF(Y83&gt;=70,1,0))</f>
        <v>0</v>
      </c>
      <c r="AA83" s="167">
        <v>11</v>
      </c>
      <c r="AB83" s="150">
        <f>IF(AA83&gt;=50,2,IF(AA83&gt;=40,1,0))</f>
        <v>0</v>
      </c>
      <c r="AC83" s="167">
        <v>36941</v>
      </c>
      <c r="AD83" s="85">
        <f>AC83/H83/13</f>
        <v>5.12002772002772</v>
      </c>
      <c r="AE83" s="84">
        <f>IF(AD83&gt;1.36,1,0)</f>
        <v>1</v>
      </c>
      <c r="AF83" s="167">
        <v>21163</v>
      </c>
      <c r="AG83" s="154"/>
      <c r="AH83" s="3">
        <f>IF(AF83&gt;H83*3,1,0)</f>
        <v>1</v>
      </c>
      <c r="AI83" s="167">
        <v>96</v>
      </c>
      <c r="AJ83" s="100">
        <f>IF(AI83&gt;=70,1,0)</f>
        <v>1</v>
      </c>
      <c r="AK83" s="87">
        <f>Z83+AB83+AE83+AH83+AJ83</f>
        <v>3</v>
      </c>
      <c r="AL83" s="167">
        <v>269</v>
      </c>
      <c r="AM83" s="88">
        <f>AL83/H83</f>
        <v>0.4846846846846847</v>
      </c>
      <c r="AN83" s="150">
        <f>IF(AM83&gt;=85%,2,IF(AM83&gt;=50%,1,0))</f>
        <v>0</v>
      </c>
      <c r="AO83" s="103">
        <f>AN83+X83+AK83</f>
        <v>8</v>
      </c>
      <c r="AP83" s="117">
        <f>((AO83*100)/$AP$4)/100</f>
        <v>0.4705882352941177</v>
      </c>
      <c r="AQ83" s="196" t="s">
        <v>172</v>
      </c>
      <c r="AR83" s="122"/>
      <c r="AS83" s="128"/>
      <c r="AT83" s="129"/>
      <c r="AU83" s="129"/>
      <c r="AV83" s="129"/>
      <c r="AW83" s="129"/>
      <c r="AX83" s="129"/>
      <c r="AY83" s="129"/>
      <c r="AZ83" s="129"/>
    </row>
    <row r="84" spans="1:52" s="35" customFormat="1" ht="18" customHeight="1">
      <c r="A84" s="83">
        <v>78</v>
      </c>
      <c r="B84" s="192" t="s">
        <v>117</v>
      </c>
      <c r="C84" s="167">
        <v>53</v>
      </c>
      <c r="D84" s="167">
        <v>67</v>
      </c>
      <c r="E84" s="147"/>
      <c r="F84" s="3">
        <f>IF(OR(D84&gt;(C84+20),(D84&lt;(C84-0))),0,1)</f>
        <v>1</v>
      </c>
      <c r="G84" s="147">
        <v>1125</v>
      </c>
      <c r="H84" s="167">
        <v>1155</v>
      </c>
      <c r="I84" s="147"/>
      <c r="J84" s="3">
        <f>IF(OR(H84&gt;(G84+100),H84&lt;(G84-50)),0,1)</f>
        <v>1</v>
      </c>
      <c r="K84" s="147">
        <v>37</v>
      </c>
      <c r="L84" s="167">
        <v>37</v>
      </c>
      <c r="M84" s="147"/>
      <c r="N84" s="149">
        <f>IF(L84&lt;&gt;K84,0,1)</f>
        <v>1</v>
      </c>
      <c r="O84" s="167">
        <v>2016</v>
      </c>
      <c r="P84" s="167">
        <v>100</v>
      </c>
      <c r="Q84" s="149">
        <f>IF(P84&gt;=90,2,IF(P84&gt;=70,1,0))</f>
        <v>2</v>
      </c>
      <c r="R84" s="167">
        <v>121</v>
      </c>
      <c r="S84" s="109">
        <f>IF(R84&gt;150,1,0)</f>
        <v>0</v>
      </c>
      <c r="T84" s="147">
        <v>1063</v>
      </c>
      <c r="U84" s="167">
        <v>477</v>
      </c>
      <c r="V84" s="136">
        <f>U84/T84</f>
        <v>0.4487300094073377</v>
      </c>
      <c r="W84" s="83">
        <f>IF(V84&gt;=90%,2,IF(V84&gt;=70%,1,0))</f>
        <v>0</v>
      </c>
      <c r="X84" s="3">
        <f>F84+J84+N84+Q84+S84+W84</f>
        <v>5</v>
      </c>
      <c r="Y84" s="167">
        <v>32</v>
      </c>
      <c r="Z84" s="150">
        <f>IF(Y84&gt;=90,2,IF(Y84&gt;=70,1,0))</f>
        <v>0</v>
      </c>
      <c r="AA84" s="167">
        <v>2</v>
      </c>
      <c r="AB84" s="150">
        <f>IF(AA84&gt;=50,2,IF(AA84&gt;=40,1,0))</f>
        <v>0</v>
      </c>
      <c r="AC84" s="167">
        <v>68368</v>
      </c>
      <c r="AD84" s="85">
        <f>AC84/H84/13</f>
        <v>4.553313353313353</v>
      </c>
      <c r="AE84" s="84">
        <f>IF(AD84&gt;1.36,1,0)</f>
        <v>1</v>
      </c>
      <c r="AF84" s="167">
        <v>18328</v>
      </c>
      <c r="AG84" s="147"/>
      <c r="AH84" s="3">
        <f>IF(AF84&gt;H84*3,1,0)</f>
        <v>1</v>
      </c>
      <c r="AI84" s="167">
        <v>97</v>
      </c>
      <c r="AJ84" s="100">
        <f>IF(AI84&gt;=70,1,0)</f>
        <v>1</v>
      </c>
      <c r="AK84" s="87">
        <f>Z84+AB84+AE84+AH84+AJ84</f>
        <v>3</v>
      </c>
      <c r="AL84" s="167">
        <v>483</v>
      </c>
      <c r="AM84" s="88">
        <f>AL84/H84</f>
        <v>0.41818181818181815</v>
      </c>
      <c r="AN84" s="150">
        <f>IF(AM84&gt;=85%,2,IF(AM84&gt;=50%,1,0))</f>
        <v>0</v>
      </c>
      <c r="AO84" s="103">
        <f>AN84+X84+AK84</f>
        <v>8</v>
      </c>
      <c r="AP84" s="117">
        <f>((AO84*100)/$AP$4)/100</f>
        <v>0.4705882352941177</v>
      </c>
      <c r="AQ84" s="196" t="s">
        <v>171</v>
      </c>
      <c r="AR84" s="122"/>
      <c r="AS84" s="128"/>
      <c r="AT84" s="129"/>
      <c r="AU84" s="129"/>
      <c r="AV84" s="129"/>
      <c r="AW84" s="129"/>
      <c r="AX84" s="129"/>
      <c r="AY84" s="129"/>
      <c r="AZ84" s="129"/>
    </row>
    <row r="85" spans="1:52" s="35" customFormat="1" ht="18" customHeight="1">
      <c r="A85" s="83">
        <v>79</v>
      </c>
      <c r="B85" s="192" t="s">
        <v>163</v>
      </c>
      <c r="C85" s="167">
        <v>40</v>
      </c>
      <c r="D85" s="167">
        <v>50</v>
      </c>
      <c r="E85" s="155"/>
      <c r="F85" s="3">
        <f>IF(OR(D85&gt;(C85+20),(D85&lt;(C85-0))),0,1)</f>
        <v>1</v>
      </c>
      <c r="G85" s="83">
        <v>812</v>
      </c>
      <c r="H85" s="167">
        <v>813</v>
      </c>
      <c r="I85" s="156"/>
      <c r="J85" s="3">
        <f>IF(OR(H85&gt;(G85+100),H85&lt;(G85-50)),0,1)</f>
        <v>1</v>
      </c>
      <c r="K85" s="83">
        <v>30</v>
      </c>
      <c r="L85" s="167">
        <v>30</v>
      </c>
      <c r="M85" s="3"/>
      <c r="N85" s="149">
        <f>IF(L85&lt;&gt;K85,0,1)</f>
        <v>1</v>
      </c>
      <c r="O85" s="167">
        <v>196</v>
      </c>
      <c r="P85" s="167">
        <v>13</v>
      </c>
      <c r="Q85" s="149">
        <f>IF(P85&gt;=90,2,IF(P85&gt;=70,1,0))</f>
        <v>0</v>
      </c>
      <c r="R85" s="167">
        <v>8</v>
      </c>
      <c r="S85" s="109">
        <f>IF(R85&gt;150,1,0)</f>
        <v>0</v>
      </c>
      <c r="T85" s="83">
        <v>1033</v>
      </c>
      <c r="U85" s="167">
        <v>1133</v>
      </c>
      <c r="V85" s="136">
        <f>U85/T85</f>
        <v>1.0968054211035818</v>
      </c>
      <c r="W85" s="83">
        <f>IF(V85&gt;=90%,2,IF(V85&gt;=70%,1,0))</f>
        <v>2</v>
      </c>
      <c r="X85" s="3">
        <f>F85+J85+N85+Q85+S85+W85</f>
        <v>5</v>
      </c>
      <c r="Y85" s="167">
        <v>3</v>
      </c>
      <c r="Z85" s="150">
        <f>IF(Y85&gt;=90,2,IF(Y85&gt;=70,1,0))</f>
        <v>0</v>
      </c>
      <c r="AA85" s="167">
        <v>14</v>
      </c>
      <c r="AB85" s="150">
        <f>IF(AA85&gt;=50,2,IF(AA85&gt;=40,1,0))</f>
        <v>0</v>
      </c>
      <c r="AC85" s="167">
        <v>37607</v>
      </c>
      <c r="AD85" s="85">
        <f>AC85/H85/13</f>
        <v>3.5582363515942848</v>
      </c>
      <c r="AE85" s="84">
        <f>IF(AD85&gt;1.36,1,0)</f>
        <v>1</v>
      </c>
      <c r="AF85" s="167">
        <v>13457</v>
      </c>
      <c r="AG85" s="154"/>
      <c r="AH85" s="3">
        <f>IF(AF85&gt;H85*3,1,0)</f>
        <v>1</v>
      </c>
      <c r="AI85" s="167">
        <v>94</v>
      </c>
      <c r="AJ85" s="100">
        <f>IF(AI85&gt;=70,1,0)</f>
        <v>1</v>
      </c>
      <c r="AK85" s="87">
        <f>Z85+AB85+AE85+AH85+AJ85</f>
        <v>3</v>
      </c>
      <c r="AL85" s="167">
        <v>1</v>
      </c>
      <c r="AM85" s="88">
        <f>AL85/H85</f>
        <v>0.0012300123001230013</v>
      </c>
      <c r="AN85" s="150">
        <f>IF(AM85&gt;=85%,2,IF(AM85&gt;=50%,1,0))</f>
        <v>0</v>
      </c>
      <c r="AO85" s="103">
        <f>AN85+X85+AK85</f>
        <v>8</v>
      </c>
      <c r="AP85" s="117">
        <f>((AO85*100)/$AP$4)/100</f>
        <v>0.4705882352941177</v>
      </c>
      <c r="AQ85" s="194" t="s">
        <v>171</v>
      </c>
      <c r="AR85" s="122"/>
      <c r="AS85" s="128"/>
      <c r="AT85" s="36"/>
      <c r="AU85" s="36"/>
      <c r="AV85" s="36"/>
      <c r="AW85" s="36"/>
      <c r="AX85" s="36"/>
      <c r="AY85" s="36"/>
      <c r="AZ85" s="36"/>
    </row>
    <row r="86" spans="1:52" s="34" customFormat="1" ht="15" customHeight="1">
      <c r="A86" s="83">
        <v>80</v>
      </c>
      <c r="B86" s="192" t="s">
        <v>76</v>
      </c>
      <c r="C86" s="167">
        <v>35</v>
      </c>
      <c r="D86" s="167">
        <v>53</v>
      </c>
      <c r="E86" s="102"/>
      <c r="F86" s="3">
        <f>IF(OR(D86&gt;(C86+20),(D86&lt;(C86-0))),0,1)</f>
        <v>1</v>
      </c>
      <c r="G86" s="101">
        <v>712</v>
      </c>
      <c r="H86" s="167">
        <v>703</v>
      </c>
      <c r="I86" s="102"/>
      <c r="J86" s="3">
        <f>IF(OR(H86&gt;(G86+100),H86&lt;(G86-50)),0,1)</f>
        <v>1</v>
      </c>
      <c r="K86" s="101">
        <v>27</v>
      </c>
      <c r="L86" s="167">
        <v>27</v>
      </c>
      <c r="M86" s="102"/>
      <c r="N86" s="84">
        <f>IF(L86&lt;&gt;K86,0,1)</f>
        <v>1</v>
      </c>
      <c r="O86" s="167">
        <v>546</v>
      </c>
      <c r="P86" s="167">
        <v>50</v>
      </c>
      <c r="Q86" s="84">
        <f>IF(P86&gt;=90,2,IF(P86&gt;=70,1,0))</f>
        <v>0</v>
      </c>
      <c r="R86" s="167">
        <v>259</v>
      </c>
      <c r="S86" s="109">
        <f>IF(R86&gt;150,1,0)</f>
        <v>1</v>
      </c>
      <c r="T86" s="83">
        <v>872</v>
      </c>
      <c r="U86" s="167">
        <v>868</v>
      </c>
      <c r="V86" s="136">
        <f>U86/T86</f>
        <v>0.9954128440366973</v>
      </c>
      <c r="W86" s="83">
        <f>IF(V86&gt;=90%,2,IF(V86&gt;=70%,1,0))</f>
        <v>2</v>
      </c>
      <c r="X86" s="3">
        <f>F86+J86+N86+Q86+S86+W86</f>
        <v>6</v>
      </c>
      <c r="Y86" s="167">
        <v>5</v>
      </c>
      <c r="Z86" s="100">
        <f>IF(Y86&gt;=90,2,IF(Y86&gt;=70,1,0))</f>
        <v>0</v>
      </c>
      <c r="AA86" s="167">
        <v>0</v>
      </c>
      <c r="AB86" s="100">
        <f>IF(AA86&gt;=50,2,IF(AA86&gt;=40,1,0))</f>
        <v>0</v>
      </c>
      <c r="AC86" s="167">
        <v>7446</v>
      </c>
      <c r="AD86" s="85">
        <f>AC86/H86/13</f>
        <v>0.8147499726447095</v>
      </c>
      <c r="AE86" s="84">
        <f>IF(AD86&gt;1.36,1,0)</f>
        <v>0</v>
      </c>
      <c r="AF86" s="167">
        <v>2569</v>
      </c>
      <c r="AG86" s="86"/>
      <c r="AH86" s="3">
        <f>IF(AF86&gt;H86*3,1,0)</f>
        <v>1</v>
      </c>
      <c r="AI86" s="167">
        <v>72</v>
      </c>
      <c r="AJ86" s="100">
        <f>IF(AI86&gt;=70,1,0)</f>
        <v>1</v>
      </c>
      <c r="AK86" s="87">
        <f>Z86+AB86+AE86+AH86+AJ86</f>
        <v>2</v>
      </c>
      <c r="AL86" s="167">
        <v>25</v>
      </c>
      <c r="AM86" s="88">
        <f>AL86/H86</f>
        <v>0.03556187766714083</v>
      </c>
      <c r="AN86" s="100">
        <f>IF(AM86&gt;=85%,2,IF(AM86&gt;=50%,1,0))</f>
        <v>0</v>
      </c>
      <c r="AO86" s="103">
        <f>AN86+X86+AK86</f>
        <v>8</v>
      </c>
      <c r="AP86" s="117">
        <f>((AO86*100)/$AP$4)/100</f>
        <v>0.4705882352941177</v>
      </c>
      <c r="AQ86" s="196" t="s">
        <v>172</v>
      </c>
      <c r="AR86" s="122"/>
      <c r="AS86" s="95"/>
      <c r="AT86" s="36"/>
      <c r="AU86" s="36"/>
      <c r="AV86" s="36"/>
      <c r="AW86" s="36"/>
      <c r="AX86" s="36"/>
      <c r="AY86" s="36"/>
      <c r="AZ86" s="36"/>
    </row>
    <row r="87" spans="1:52" s="34" customFormat="1" ht="15" customHeight="1">
      <c r="A87" s="83">
        <v>81</v>
      </c>
      <c r="B87" s="192" t="s">
        <v>125</v>
      </c>
      <c r="C87" s="167">
        <v>61</v>
      </c>
      <c r="D87" s="167">
        <v>76</v>
      </c>
      <c r="E87" s="155"/>
      <c r="F87" s="3">
        <f>IF(OR(D87&gt;(C87+20),(D87&lt;(C87-0))),0,1)</f>
        <v>1</v>
      </c>
      <c r="G87" s="31">
        <v>1299</v>
      </c>
      <c r="H87" s="167">
        <v>1334</v>
      </c>
      <c r="I87" s="156"/>
      <c r="J87" s="3">
        <f>IF(OR(H87&gt;(G87+100),H87&lt;(G87-50)),0,1)</f>
        <v>1</v>
      </c>
      <c r="K87" s="31">
        <v>47</v>
      </c>
      <c r="L87" s="167">
        <v>47</v>
      </c>
      <c r="M87" s="3"/>
      <c r="N87" s="149">
        <f>IF(L87&lt;&gt;K87,0,1)</f>
        <v>1</v>
      </c>
      <c r="O87" s="167">
        <v>987</v>
      </c>
      <c r="P87" s="167">
        <v>79</v>
      </c>
      <c r="Q87" s="149">
        <f>IF(P87&gt;=90,2,IF(P87&gt;=70,1,0))</f>
        <v>1</v>
      </c>
      <c r="R87" s="167">
        <v>261</v>
      </c>
      <c r="S87" s="109">
        <f>IF(R87&gt;150,1,0)</f>
        <v>1</v>
      </c>
      <c r="T87" s="83">
        <v>1576</v>
      </c>
      <c r="U87" s="167">
        <v>782</v>
      </c>
      <c r="V87" s="136">
        <f>U87/T87</f>
        <v>0.49619289340101524</v>
      </c>
      <c r="W87" s="83">
        <f>IF(V87&gt;=90%,2,IF(V87&gt;=70%,1,0))</f>
        <v>0</v>
      </c>
      <c r="X87" s="3">
        <f>F87+J87+N87+Q87+S87+W87</f>
        <v>5</v>
      </c>
      <c r="Y87" s="167">
        <v>64</v>
      </c>
      <c r="Z87" s="150">
        <f>IF(Y87&gt;=90,2,IF(Y87&gt;=70,1,0))</f>
        <v>0</v>
      </c>
      <c r="AA87" s="167">
        <v>37</v>
      </c>
      <c r="AB87" s="150">
        <f>IF(AA87&gt;=50,2,IF(AA87&gt;=40,1,0))</f>
        <v>0</v>
      </c>
      <c r="AC87" s="167">
        <v>112367</v>
      </c>
      <c r="AD87" s="85">
        <f>AC87/H87/13</f>
        <v>6.4794718025602585</v>
      </c>
      <c r="AE87" s="84">
        <f>IF(AD87&gt;1.36,1,0)</f>
        <v>1</v>
      </c>
      <c r="AF87" s="167">
        <v>41641</v>
      </c>
      <c r="AG87" s="154"/>
      <c r="AH87" s="3">
        <f>IF(AF87&gt;H87*3,1,0)</f>
        <v>1</v>
      </c>
      <c r="AI87" s="167">
        <v>97</v>
      </c>
      <c r="AJ87" s="100">
        <f>IF(AI87&gt;=70,1,0)</f>
        <v>1</v>
      </c>
      <c r="AK87" s="87">
        <f>Z87+AB87+AE87+AH87+AJ87</f>
        <v>3</v>
      </c>
      <c r="AL87" s="167">
        <v>427</v>
      </c>
      <c r="AM87" s="88">
        <f>AL87/H87</f>
        <v>0.32008995502248877</v>
      </c>
      <c r="AN87" s="150">
        <f>IF(AM87&gt;=85%,2,IF(AM87&gt;=50%,1,0))</f>
        <v>0</v>
      </c>
      <c r="AO87" s="103">
        <f>AN87+X87+AK87</f>
        <v>8</v>
      </c>
      <c r="AP87" s="117">
        <f>((AO87*100)/$AP$4)/100</f>
        <v>0.4705882352941177</v>
      </c>
      <c r="AQ87" s="196" t="s">
        <v>171</v>
      </c>
      <c r="AR87" s="122"/>
      <c r="AS87" s="128"/>
      <c r="AT87" s="36"/>
      <c r="AU87" s="36"/>
      <c r="AV87" s="36"/>
      <c r="AW87" s="36"/>
      <c r="AX87" s="36"/>
      <c r="AY87" s="36"/>
      <c r="AZ87" s="36"/>
    </row>
    <row r="88" spans="1:52" s="34" customFormat="1" ht="15" customHeight="1">
      <c r="A88" s="83">
        <v>82</v>
      </c>
      <c r="B88" s="192" t="s">
        <v>57</v>
      </c>
      <c r="C88" s="167">
        <v>24</v>
      </c>
      <c r="D88" s="167">
        <v>30</v>
      </c>
      <c r="E88" s="32"/>
      <c r="F88" s="3">
        <f>IF(OR(D88&gt;(C88+20),(D88&lt;(C88-0))),0,1)</f>
        <v>1</v>
      </c>
      <c r="G88" s="83">
        <v>630</v>
      </c>
      <c r="H88" s="167">
        <v>641</v>
      </c>
      <c r="I88" s="33"/>
      <c r="J88" s="3">
        <f>IF(OR(H88&gt;(G88+100),H88&lt;(G88-50)),0,1)</f>
        <v>1</v>
      </c>
      <c r="K88" s="83">
        <v>22</v>
      </c>
      <c r="L88" s="167">
        <v>22</v>
      </c>
      <c r="M88" s="31"/>
      <c r="N88" s="84">
        <f>IF(L88&lt;&gt;K88,0,1)</f>
        <v>1</v>
      </c>
      <c r="O88" s="167">
        <v>421</v>
      </c>
      <c r="P88" s="167">
        <v>67</v>
      </c>
      <c r="Q88" s="84">
        <f>IF(P88&gt;=90,2,IF(P88&gt;=70,1,0))</f>
        <v>0</v>
      </c>
      <c r="R88" s="167">
        <v>6</v>
      </c>
      <c r="S88" s="109">
        <f>IF(R88&gt;150,1,0)</f>
        <v>0</v>
      </c>
      <c r="T88" s="101">
        <v>759</v>
      </c>
      <c r="U88" s="167">
        <v>678</v>
      </c>
      <c r="V88" s="136">
        <f>U88/T88</f>
        <v>0.8932806324110671</v>
      </c>
      <c r="W88" s="83">
        <f>IF(V88&gt;=90%,2,IF(V88&gt;=70%,1,0))</f>
        <v>1</v>
      </c>
      <c r="X88" s="3">
        <f>F88+J88+N88+Q88+S88+W88</f>
        <v>4</v>
      </c>
      <c r="Y88" s="167">
        <v>0</v>
      </c>
      <c r="Z88" s="100">
        <f>IF(Y88&gt;=90,2,IF(Y88&gt;=70,1,0))</f>
        <v>0</v>
      </c>
      <c r="AA88" s="167">
        <v>0</v>
      </c>
      <c r="AB88" s="100">
        <f>IF(AA88&gt;=50,2,IF(AA88&gt;=40,1,0))</f>
        <v>0</v>
      </c>
      <c r="AC88" s="167">
        <v>44741</v>
      </c>
      <c r="AD88" s="85">
        <f>AC88/H88/13</f>
        <v>5.369134765390616</v>
      </c>
      <c r="AE88" s="84">
        <f>IF(AD88&gt;1.36,1,0)</f>
        <v>1</v>
      </c>
      <c r="AF88" s="167">
        <v>16060</v>
      </c>
      <c r="AG88" s="86"/>
      <c r="AH88" s="3">
        <f>IF(AF88&gt;H88*3,1,0)</f>
        <v>1</v>
      </c>
      <c r="AI88" s="167">
        <v>95</v>
      </c>
      <c r="AJ88" s="100">
        <f>IF(AI88&gt;=70,1,0)</f>
        <v>1</v>
      </c>
      <c r="AK88" s="87">
        <f>Z88+AB88+AE88+AH88+AJ88</f>
        <v>3</v>
      </c>
      <c r="AL88" s="167">
        <v>280</v>
      </c>
      <c r="AM88" s="88">
        <f>AL88/H88</f>
        <v>0.43681747269890797</v>
      </c>
      <c r="AN88" s="100">
        <f>IF(AM88&gt;=85%,2,IF(AM88&gt;=50%,1,0))</f>
        <v>0</v>
      </c>
      <c r="AO88" s="103">
        <f>AN88+X88+AK88</f>
        <v>7</v>
      </c>
      <c r="AP88" s="117">
        <f>((AO88*100)/$AP$4)/100</f>
        <v>0.411764705882353</v>
      </c>
      <c r="AQ88" s="196" t="s">
        <v>169</v>
      </c>
      <c r="AR88" s="122"/>
      <c r="AS88" s="122"/>
      <c r="AT88" s="36"/>
      <c r="AU88" s="36"/>
      <c r="AV88" s="36"/>
      <c r="AW88" s="36"/>
      <c r="AX88" s="36"/>
      <c r="AY88" s="36"/>
      <c r="AZ88" s="36"/>
    </row>
    <row r="89" spans="1:52" s="7" customFormat="1" ht="18">
      <c r="A89" s="83">
        <v>83</v>
      </c>
      <c r="B89" s="192" t="s">
        <v>122</v>
      </c>
      <c r="C89" s="167">
        <v>41</v>
      </c>
      <c r="D89" s="167">
        <v>65</v>
      </c>
      <c r="E89" s="102"/>
      <c r="F89" s="3">
        <f>IF(OR(D89&gt;(C89+20),(D89&lt;(C89-0))),0,1)</f>
        <v>0</v>
      </c>
      <c r="G89" s="101">
        <v>940</v>
      </c>
      <c r="H89" s="167">
        <v>954</v>
      </c>
      <c r="I89" s="102"/>
      <c r="J89" s="3">
        <f>IF(OR(H89&gt;(G89+100),H89&lt;(G89-50)),0,1)</f>
        <v>1</v>
      </c>
      <c r="K89" s="101">
        <v>31</v>
      </c>
      <c r="L89" s="167">
        <v>31</v>
      </c>
      <c r="M89" s="102"/>
      <c r="N89" s="84">
        <f>IF(L89&lt;&gt;K89,0,1)</f>
        <v>1</v>
      </c>
      <c r="O89" s="167">
        <v>512</v>
      </c>
      <c r="P89" s="167">
        <v>30</v>
      </c>
      <c r="Q89" s="84">
        <f>IF(P89&gt;=90,2,IF(P89&gt;=70,1,0))</f>
        <v>0</v>
      </c>
      <c r="R89" s="167">
        <v>127</v>
      </c>
      <c r="S89" s="109">
        <f>IF(R89&gt;150,1,0)</f>
        <v>0</v>
      </c>
      <c r="T89" s="83">
        <v>986</v>
      </c>
      <c r="U89" s="167">
        <v>1021</v>
      </c>
      <c r="V89" s="136">
        <f>U89/T89</f>
        <v>1.0354969574036512</v>
      </c>
      <c r="W89" s="83">
        <f>IF(V89&gt;=90%,2,IF(V89&gt;=70%,1,0))</f>
        <v>2</v>
      </c>
      <c r="X89" s="3">
        <f>F89+J89+N89+Q89+S89+W89</f>
        <v>4</v>
      </c>
      <c r="Y89" s="167">
        <v>67</v>
      </c>
      <c r="Z89" s="100">
        <f>IF(Y89&gt;=90,2,IF(Y89&gt;=70,1,0))</f>
        <v>0</v>
      </c>
      <c r="AA89" s="167">
        <v>13</v>
      </c>
      <c r="AB89" s="100">
        <f>IF(AA89&gt;=50,2,IF(AA89&gt;=40,1,0))</f>
        <v>0</v>
      </c>
      <c r="AC89" s="167">
        <v>85727</v>
      </c>
      <c r="AD89" s="85">
        <f>AC89/H89/13</f>
        <v>6.912352846315111</v>
      </c>
      <c r="AE89" s="84">
        <f>IF(AD89&gt;1.36,1,0)</f>
        <v>1</v>
      </c>
      <c r="AF89" s="167">
        <v>29695</v>
      </c>
      <c r="AG89" s="86"/>
      <c r="AH89" s="3">
        <f>IF(AF89&gt;H89*3,1,0)</f>
        <v>1</v>
      </c>
      <c r="AI89" s="167">
        <v>98</v>
      </c>
      <c r="AJ89" s="100">
        <f>IF(AI89&gt;=70,1,0)</f>
        <v>1</v>
      </c>
      <c r="AK89" s="87">
        <f>Z89+AB89+AE89+AH89+AJ89</f>
        <v>3</v>
      </c>
      <c r="AL89" s="167">
        <v>12</v>
      </c>
      <c r="AM89" s="88">
        <f>AL89/H89</f>
        <v>0.012578616352201259</v>
      </c>
      <c r="AN89" s="100">
        <f>IF(AM89&gt;=85%,2,IF(AM89&gt;=50%,1,0))</f>
        <v>0</v>
      </c>
      <c r="AO89" s="103">
        <f>AN89+X89+AK89</f>
        <v>7</v>
      </c>
      <c r="AP89" s="117">
        <f>((AO89*100)/$AP$4)/100</f>
        <v>0.411764705882353</v>
      </c>
      <c r="AQ89" s="194" t="s">
        <v>171</v>
      </c>
      <c r="AR89" s="122"/>
      <c r="AS89" s="95"/>
      <c r="AT89" s="35"/>
      <c r="AU89" s="35"/>
      <c r="AV89" s="35"/>
      <c r="AW89" s="35"/>
      <c r="AX89" s="35"/>
      <c r="AY89" s="35"/>
      <c r="AZ89" s="35"/>
    </row>
    <row r="90" spans="1:52" s="7" customFormat="1" ht="17.25">
      <c r="A90" s="83">
        <v>84</v>
      </c>
      <c r="B90" s="192" t="s">
        <v>132</v>
      </c>
      <c r="C90" s="167">
        <v>43</v>
      </c>
      <c r="D90" s="167">
        <v>50</v>
      </c>
      <c r="E90" s="155"/>
      <c r="F90" s="3">
        <f>IF(OR(D90&gt;(C90+20),(D90&lt;(C90-0))),0,1)</f>
        <v>1</v>
      </c>
      <c r="G90" s="83">
        <v>721</v>
      </c>
      <c r="H90" s="167">
        <v>744</v>
      </c>
      <c r="I90" s="156"/>
      <c r="J90" s="3">
        <f>IF(OR(H90&gt;(G90+100),H90&lt;(G90-50)),0,1)</f>
        <v>1</v>
      </c>
      <c r="K90" s="31">
        <v>30</v>
      </c>
      <c r="L90" s="167">
        <v>30</v>
      </c>
      <c r="M90" s="3"/>
      <c r="N90" s="149">
        <f>IF(L90&lt;&gt;K90,0,1)</f>
        <v>1</v>
      </c>
      <c r="O90" s="167">
        <v>239</v>
      </c>
      <c r="P90" s="167">
        <v>19</v>
      </c>
      <c r="Q90" s="149">
        <f>IF(P90&gt;=90,2,IF(P90&gt;=70,1,0))</f>
        <v>0</v>
      </c>
      <c r="R90" s="167">
        <v>30</v>
      </c>
      <c r="S90" s="109">
        <f>IF(R90&gt;150,1,0)</f>
        <v>0</v>
      </c>
      <c r="T90" s="83">
        <v>902</v>
      </c>
      <c r="U90" s="167">
        <v>702</v>
      </c>
      <c r="V90" s="136">
        <f>U90/T90</f>
        <v>0.7782705099778271</v>
      </c>
      <c r="W90" s="83">
        <f>IF(V90&gt;=90%,2,IF(V90&gt;=70%,1,0))</f>
        <v>1</v>
      </c>
      <c r="X90" s="3">
        <f>F90+J90+N90+Q90+S90+W90</f>
        <v>4</v>
      </c>
      <c r="Y90" s="167">
        <v>14</v>
      </c>
      <c r="Z90" s="150">
        <f>IF(Y90&gt;=90,2,IF(Y90&gt;=70,1,0))</f>
        <v>0</v>
      </c>
      <c r="AA90" s="167">
        <v>0</v>
      </c>
      <c r="AB90" s="150">
        <f>IF(AA90&gt;=50,2,IF(AA90&gt;=40,1,0))</f>
        <v>0</v>
      </c>
      <c r="AC90" s="167">
        <v>38812</v>
      </c>
      <c r="AD90" s="85">
        <f>AC90/H90/13</f>
        <v>4.012820512820513</v>
      </c>
      <c r="AE90" s="84">
        <f>IF(AD90&gt;1.36,1,0)</f>
        <v>1</v>
      </c>
      <c r="AF90" s="167">
        <v>14676</v>
      </c>
      <c r="AG90" s="154"/>
      <c r="AH90" s="3">
        <f>IF(AF90&gt;H90*3,1,0)</f>
        <v>1</v>
      </c>
      <c r="AI90" s="167">
        <v>96</v>
      </c>
      <c r="AJ90" s="100">
        <f>IF(AI90&gt;=70,1,0)</f>
        <v>1</v>
      </c>
      <c r="AK90" s="87">
        <f>Z90+AB90+AE90+AH90+AJ90</f>
        <v>3</v>
      </c>
      <c r="AL90" s="167">
        <v>1</v>
      </c>
      <c r="AM90" s="88">
        <f>AL90/H90</f>
        <v>0.0013440860215053765</v>
      </c>
      <c r="AN90" s="150">
        <f>IF(AM90&gt;=85%,2,IF(AM90&gt;=50%,1,0))</f>
        <v>0</v>
      </c>
      <c r="AO90" s="103">
        <f>AN90+X90+AK90</f>
        <v>7</v>
      </c>
      <c r="AP90" s="117">
        <f>((AO90*100)/$AP$4)/100</f>
        <v>0.411764705882353</v>
      </c>
      <c r="AQ90" s="196" t="s">
        <v>171</v>
      </c>
      <c r="AR90" s="122"/>
      <c r="AS90" s="152"/>
      <c r="AT90" s="129"/>
      <c r="AU90" s="129"/>
      <c r="AV90" s="129"/>
      <c r="AW90" s="129"/>
      <c r="AX90" s="129"/>
      <c r="AY90" s="129"/>
      <c r="AZ90" s="129"/>
    </row>
    <row r="91" spans="1:52" s="7" customFormat="1" ht="18">
      <c r="A91" s="83">
        <v>85</v>
      </c>
      <c r="B91" s="192" t="s">
        <v>167</v>
      </c>
      <c r="C91" s="167">
        <v>15</v>
      </c>
      <c r="D91" s="167">
        <v>16</v>
      </c>
      <c r="E91" s="155"/>
      <c r="F91" s="3">
        <f>IF(OR(D91&gt;(C91+20),(D91&lt;(C91-0))),0,1)</f>
        <v>1</v>
      </c>
      <c r="G91" s="31">
        <v>367</v>
      </c>
      <c r="H91" s="167">
        <v>361</v>
      </c>
      <c r="I91" s="156"/>
      <c r="J91" s="3">
        <f>IF(OR(H91&gt;(G91+100),H91&lt;(G91-50)),0,1)</f>
        <v>1</v>
      </c>
      <c r="K91" s="31">
        <v>13</v>
      </c>
      <c r="L91" s="167">
        <v>13</v>
      </c>
      <c r="M91" s="3"/>
      <c r="N91" s="149">
        <f>IF(L91&lt;&gt;K91,0,1)</f>
        <v>1</v>
      </c>
      <c r="O91" s="167">
        <v>1</v>
      </c>
      <c r="P91" s="167">
        <v>0</v>
      </c>
      <c r="Q91" s="149">
        <f>IF(P91&gt;=90,2,IF(P91&gt;=70,1,0))</f>
        <v>0</v>
      </c>
      <c r="R91" s="167">
        <v>114</v>
      </c>
      <c r="S91" s="109">
        <f>IF(R91&gt;150,1,0)</f>
        <v>0</v>
      </c>
      <c r="T91" s="83">
        <v>1056</v>
      </c>
      <c r="U91" s="167">
        <v>341</v>
      </c>
      <c r="V91" s="136">
        <f>U91/T91</f>
        <v>0.3229166666666667</v>
      </c>
      <c r="W91" s="83">
        <f>IF(V91&gt;=90%,2,IF(V91&gt;=70%,1,0))</f>
        <v>0</v>
      </c>
      <c r="X91" s="3">
        <f>F91+J91+N91+Q91+S91+W91</f>
        <v>3</v>
      </c>
      <c r="Y91" s="167">
        <v>73</v>
      </c>
      <c r="Z91" s="150">
        <f>IF(Y91&gt;=90,2,IF(Y91&gt;=70,1,0))</f>
        <v>1</v>
      </c>
      <c r="AA91" s="167">
        <v>4</v>
      </c>
      <c r="AB91" s="150">
        <f>IF(AA91&gt;=50,2,IF(AA91&gt;=40,1,0))</f>
        <v>0</v>
      </c>
      <c r="AC91" s="167">
        <v>17814</v>
      </c>
      <c r="AD91" s="85">
        <f>AC91/H91/13</f>
        <v>3.795866183677818</v>
      </c>
      <c r="AE91" s="84">
        <f>IF(AD91&gt;1.36,1,0)</f>
        <v>1</v>
      </c>
      <c r="AF91" s="167">
        <v>8414</v>
      </c>
      <c r="AG91" s="154"/>
      <c r="AH91" s="3">
        <f>IF(AF91&gt;H91*3,1,0)</f>
        <v>1</v>
      </c>
      <c r="AI91" s="167">
        <v>96</v>
      </c>
      <c r="AJ91" s="100">
        <f>IF(AI91&gt;=70,1,0)</f>
        <v>1</v>
      </c>
      <c r="AK91" s="87">
        <f>Z91+AB91+AE91+AH91+AJ91</f>
        <v>4</v>
      </c>
      <c r="AL91" s="167">
        <v>0</v>
      </c>
      <c r="AM91" s="88">
        <f>AL91/H91</f>
        <v>0</v>
      </c>
      <c r="AN91" s="150">
        <f>IF(AM91&gt;=85%,2,IF(AM91&gt;=50%,1,0))</f>
        <v>0</v>
      </c>
      <c r="AO91" s="103">
        <f>AN91+X91+AK91</f>
        <v>7</v>
      </c>
      <c r="AP91" s="117">
        <f>((AO91*100)/$AP$4)/100</f>
        <v>0.411764705882353</v>
      </c>
      <c r="AQ91" s="194" t="s">
        <v>172</v>
      </c>
      <c r="AR91" s="122"/>
      <c r="AS91" s="128"/>
      <c r="AT91" s="157"/>
      <c r="AU91" s="157"/>
      <c r="AV91" s="157"/>
      <c r="AW91" s="157"/>
      <c r="AX91" s="157"/>
      <c r="AY91" s="157"/>
      <c r="AZ91" s="157"/>
    </row>
    <row r="92" spans="1:52" s="7" customFormat="1" ht="18" customHeight="1">
      <c r="A92" s="83">
        <v>86</v>
      </c>
      <c r="B92" s="192" t="s">
        <v>82</v>
      </c>
      <c r="C92" s="167">
        <v>63</v>
      </c>
      <c r="D92" s="167">
        <v>85</v>
      </c>
      <c r="E92" s="145"/>
      <c r="F92" s="3">
        <f>IF(OR(D92&gt;(C92+20),(D92&lt;(C92-0))),0,1)</f>
        <v>0</v>
      </c>
      <c r="G92" s="145">
        <v>1404</v>
      </c>
      <c r="H92" s="167">
        <v>1411</v>
      </c>
      <c r="I92" s="145"/>
      <c r="J92" s="3">
        <f>IF(OR(H92&gt;(G92+100),H92&lt;(G92-50)),0,1)</f>
        <v>1</v>
      </c>
      <c r="K92" s="145">
        <v>49</v>
      </c>
      <c r="L92" s="167">
        <v>49</v>
      </c>
      <c r="M92" s="31"/>
      <c r="N92" s="149">
        <f>IF(L92&lt;&gt;K92,0,1)</f>
        <v>1</v>
      </c>
      <c r="O92" s="167">
        <v>3</v>
      </c>
      <c r="P92" s="167">
        <v>0</v>
      </c>
      <c r="Q92" s="149">
        <f>IF(P92&gt;=90,2,IF(P92&gt;=70,1,0))</f>
        <v>0</v>
      </c>
      <c r="R92" s="167">
        <v>2</v>
      </c>
      <c r="S92" s="109">
        <f>IF(R92&gt;150,1,0)</f>
        <v>0</v>
      </c>
      <c r="T92" s="151">
        <v>1560</v>
      </c>
      <c r="U92" s="167">
        <v>1868</v>
      </c>
      <c r="V92" s="136">
        <f>U92/T92</f>
        <v>1.1974358974358974</v>
      </c>
      <c r="W92" s="83">
        <f>IF(V92&gt;=90%,2,IF(V92&gt;=70%,1,0))</f>
        <v>2</v>
      </c>
      <c r="X92" s="3">
        <f>F92+J92+N92+Q92+S92+W92</f>
        <v>4</v>
      </c>
      <c r="Y92" s="167">
        <v>0</v>
      </c>
      <c r="Z92" s="150">
        <f>IF(Y92&gt;=90,2,IF(Y92&gt;=70,1,0))</f>
        <v>0</v>
      </c>
      <c r="AA92" s="167">
        <v>34</v>
      </c>
      <c r="AB92" s="150">
        <f>IF(AA92&gt;=50,2,IF(AA92&gt;=40,1,0))</f>
        <v>0</v>
      </c>
      <c r="AC92" s="167">
        <v>98515</v>
      </c>
      <c r="AD92" s="85">
        <f>AC92/H92/13</f>
        <v>5.370713623725672</v>
      </c>
      <c r="AE92" s="84">
        <f>IF(AD92&gt;1.36,1,0)</f>
        <v>1</v>
      </c>
      <c r="AF92" s="167">
        <v>46822</v>
      </c>
      <c r="AG92" s="154"/>
      <c r="AH92" s="3">
        <f>IF(AF92&gt;H92*3,1,0)</f>
        <v>1</v>
      </c>
      <c r="AI92" s="167">
        <v>95</v>
      </c>
      <c r="AJ92" s="100">
        <f>IF(AI92&gt;=70,1,0)</f>
        <v>1</v>
      </c>
      <c r="AK92" s="87">
        <f>Z92+AB92+AE92+AH92+AJ92</f>
        <v>3</v>
      </c>
      <c r="AL92" s="167">
        <v>0</v>
      </c>
      <c r="AM92" s="88">
        <f>AL92/H92</f>
        <v>0</v>
      </c>
      <c r="AN92" s="150">
        <f>IF(AM92&gt;=85%,2,IF(AM92&gt;=50%,1,0))</f>
        <v>0</v>
      </c>
      <c r="AO92" s="103">
        <f>AN92+X92+AK92</f>
        <v>7</v>
      </c>
      <c r="AP92" s="117">
        <f>((AO92*100)/$AP$4)/100</f>
        <v>0.411764705882353</v>
      </c>
      <c r="AQ92" s="194" t="s">
        <v>172</v>
      </c>
      <c r="AR92" s="122"/>
      <c r="AS92" s="95"/>
      <c r="AT92" s="34"/>
      <c r="AU92" s="34"/>
      <c r="AV92" s="34"/>
      <c r="AW92" s="34"/>
      <c r="AX92" s="34"/>
      <c r="AY92" s="34"/>
      <c r="AZ92" s="34"/>
    </row>
    <row r="93" spans="1:52" s="7" customFormat="1" ht="17.25">
      <c r="A93" s="83">
        <v>87</v>
      </c>
      <c r="B93" s="192" t="s">
        <v>72</v>
      </c>
      <c r="C93" s="167">
        <v>46</v>
      </c>
      <c r="D93" s="167">
        <v>61</v>
      </c>
      <c r="E93" s="102"/>
      <c r="F93" s="3">
        <f>IF(OR(D93&gt;(C93+20),(D93&lt;(C93-0))),0,1)</f>
        <v>1</v>
      </c>
      <c r="G93" s="101">
        <v>1037</v>
      </c>
      <c r="H93" s="167">
        <v>1037</v>
      </c>
      <c r="I93" s="102"/>
      <c r="J93" s="3">
        <f>IF(OR(H93&gt;(G93+100),H93&lt;(G93-50)),0,1)</f>
        <v>1</v>
      </c>
      <c r="K93" s="101">
        <v>38</v>
      </c>
      <c r="L93" s="167">
        <v>38</v>
      </c>
      <c r="M93" s="102"/>
      <c r="N93" s="84">
        <f>IF(L93&lt;&gt;K93,0,1)</f>
        <v>1</v>
      </c>
      <c r="O93" s="167">
        <v>2</v>
      </c>
      <c r="P93" s="167">
        <v>0</v>
      </c>
      <c r="Q93" s="84">
        <f>IF(P93&gt;=90,2,IF(P93&gt;=70,1,0))</f>
        <v>0</v>
      </c>
      <c r="R93" s="167">
        <v>107</v>
      </c>
      <c r="S93" s="109">
        <f>IF(R93&gt;150,1,0)</f>
        <v>0</v>
      </c>
      <c r="T93" s="83">
        <v>1327</v>
      </c>
      <c r="U93" s="167">
        <v>1314</v>
      </c>
      <c r="V93" s="136">
        <f>U93/T93</f>
        <v>0.9902034664657121</v>
      </c>
      <c r="W93" s="83">
        <f>IF(V93&gt;=90%,2,IF(V93&gt;=70%,1,0))</f>
        <v>2</v>
      </c>
      <c r="X93" s="3">
        <f>F93+J93+N93+Q93+S93+W93</f>
        <v>5</v>
      </c>
      <c r="Y93" s="167">
        <v>5</v>
      </c>
      <c r="Z93" s="100">
        <f>IF(Y93&gt;=90,2,IF(Y93&gt;=70,1,0))</f>
        <v>0</v>
      </c>
      <c r="AA93" s="167">
        <v>0</v>
      </c>
      <c r="AB93" s="100">
        <f>IF(AA93&gt;=50,2,IF(AA93&gt;=40,1,0))</f>
        <v>0</v>
      </c>
      <c r="AC93" s="167">
        <v>5896</v>
      </c>
      <c r="AD93" s="85">
        <f>AC93/H93/13</f>
        <v>0.4373562792077739</v>
      </c>
      <c r="AE93" s="84">
        <f>IF(AD93&gt;1.36,1,0)</f>
        <v>0</v>
      </c>
      <c r="AF93" s="167">
        <v>2323</v>
      </c>
      <c r="AG93" s="86"/>
      <c r="AH93" s="3">
        <f>IF(AF93&gt;H93*3,1,0)</f>
        <v>0</v>
      </c>
      <c r="AI93" s="167">
        <v>74</v>
      </c>
      <c r="AJ93" s="100">
        <f>IF(AI93&gt;=70,1,0)</f>
        <v>1</v>
      </c>
      <c r="AK93" s="87">
        <f>Z93+AB93+AE93+AH93+AJ93</f>
        <v>1</v>
      </c>
      <c r="AL93" s="167">
        <v>0</v>
      </c>
      <c r="AM93" s="88">
        <f>AL93/H93</f>
        <v>0</v>
      </c>
      <c r="AN93" s="100">
        <f>IF(AM93&gt;=85%,2,IF(AM93&gt;=50%,1,0))</f>
        <v>0</v>
      </c>
      <c r="AO93" s="103">
        <f>AN93+X93+AK93</f>
        <v>6</v>
      </c>
      <c r="AP93" s="117">
        <f>((AO93*100)/$AP$4)/100</f>
        <v>0.35294117647058826</v>
      </c>
      <c r="AQ93" s="196" t="s">
        <v>172</v>
      </c>
      <c r="AR93" s="122"/>
      <c r="AS93" s="122"/>
      <c r="AT93" s="129"/>
      <c r="AU93" s="129"/>
      <c r="AV93" s="129"/>
      <c r="AW93" s="129"/>
      <c r="AX93" s="129"/>
      <c r="AY93" s="129"/>
      <c r="AZ93" s="129"/>
    </row>
    <row r="94" spans="1:45" s="7" customFormat="1" ht="18">
      <c r="A94" s="83">
        <v>88</v>
      </c>
      <c r="B94" s="192" t="s">
        <v>68</v>
      </c>
      <c r="C94" s="167">
        <v>40</v>
      </c>
      <c r="D94" s="167">
        <v>44</v>
      </c>
      <c r="E94" s="102"/>
      <c r="F94" s="3">
        <f>IF(OR(D94&gt;(C94+20),(D94&lt;(C94-0))),0,1)</f>
        <v>1</v>
      </c>
      <c r="G94" s="101">
        <v>771</v>
      </c>
      <c r="H94" s="167">
        <v>775</v>
      </c>
      <c r="I94" s="102"/>
      <c r="J94" s="3">
        <f>IF(OR(H94&gt;(G94+100),H94&lt;(G94-50)),0,1)</f>
        <v>1</v>
      </c>
      <c r="K94" s="101">
        <v>29</v>
      </c>
      <c r="L94" s="167">
        <v>29</v>
      </c>
      <c r="M94" s="102"/>
      <c r="N94" s="84">
        <f>IF(L94&lt;&gt;K94,0,1)</f>
        <v>1</v>
      </c>
      <c r="O94" s="167">
        <v>4</v>
      </c>
      <c r="P94" s="167">
        <v>0</v>
      </c>
      <c r="Q94" s="84">
        <f>IF(P94&gt;=90,2,IF(P94&gt;=70,1,0))</f>
        <v>0</v>
      </c>
      <c r="R94" s="167">
        <v>20</v>
      </c>
      <c r="S94" s="109">
        <f>IF(R94&gt;150,1,0)</f>
        <v>0</v>
      </c>
      <c r="T94" s="83">
        <v>904</v>
      </c>
      <c r="U94" s="167">
        <v>1028</v>
      </c>
      <c r="V94" s="136">
        <f>U94/T94</f>
        <v>1.1371681415929205</v>
      </c>
      <c r="W94" s="83">
        <f>IF(V94&gt;=90%,2,IF(V94&gt;=70%,1,0))</f>
        <v>2</v>
      </c>
      <c r="X94" s="3">
        <f>F94+J94+N94+Q94+S94+W94</f>
        <v>5</v>
      </c>
      <c r="Y94" s="167">
        <v>0</v>
      </c>
      <c r="Z94" s="100">
        <f>IF(Y94&gt;=90,2,IF(Y94&gt;=70,1,0))</f>
        <v>0</v>
      </c>
      <c r="AA94" s="167">
        <v>0</v>
      </c>
      <c r="AB94" s="100">
        <f>IF(AA94&gt;=50,2,IF(AA94&gt;=40,1,0))</f>
        <v>0</v>
      </c>
      <c r="AC94" s="167">
        <v>0</v>
      </c>
      <c r="AD94" s="85">
        <f>AC94/H94/13</f>
        <v>0</v>
      </c>
      <c r="AE94" s="84">
        <f>IF(AD94&gt;1.36,1,0)</f>
        <v>0</v>
      </c>
      <c r="AF94" s="167">
        <v>0</v>
      </c>
      <c r="AG94" s="86"/>
      <c r="AH94" s="3">
        <f>IF(AF94&gt;H94*3,1,0)</f>
        <v>0</v>
      </c>
      <c r="AI94" s="167">
        <v>0</v>
      </c>
      <c r="AJ94" s="100">
        <f>IF(AI94&gt;=70,1,0)</f>
        <v>0</v>
      </c>
      <c r="AK94" s="87">
        <f>Z94+AB94+AE94+AH94+AJ94</f>
        <v>0</v>
      </c>
      <c r="AL94" s="167">
        <v>0</v>
      </c>
      <c r="AM94" s="88">
        <f>AL94/H94</f>
        <v>0</v>
      </c>
      <c r="AN94" s="100">
        <f>IF(AM94&gt;=85%,2,IF(AM94&gt;=50%,1,0))</f>
        <v>0</v>
      </c>
      <c r="AO94" s="103">
        <f>AN94+X94+AK94</f>
        <v>5</v>
      </c>
      <c r="AP94" s="117">
        <f>((AO94*100)/$AP$4)/100</f>
        <v>0.29411764705882354</v>
      </c>
      <c r="AQ94" s="194" t="s">
        <v>172</v>
      </c>
      <c r="AR94" s="122"/>
      <c r="AS94" s="116"/>
    </row>
    <row r="95" spans="1:45" s="7" customFormat="1" ht="18">
      <c r="A95" s="83">
        <v>89</v>
      </c>
      <c r="B95" s="192" t="s">
        <v>65</v>
      </c>
      <c r="C95" s="167">
        <v>25</v>
      </c>
      <c r="D95" s="167">
        <v>29</v>
      </c>
      <c r="E95" s="153"/>
      <c r="F95" s="3">
        <f>IF(OR(D95&gt;(C95+20),(D95&lt;(C95-0))),0,1)</f>
        <v>1</v>
      </c>
      <c r="G95" s="145">
        <v>205</v>
      </c>
      <c r="H95" s="167">
        <v>505</v>
      </c>
      <c r="I95" s="153"/>
      <c r="J95" s="3">
        <f>IF(OR(H95&gt;(G95+100),H95&lt;(G95-50)),0,1)</f>
        <v>0</v>
      </c>
      <c r="K95" s="145">
        <v>21</v>
      </c>
      <c r="L95" s="167">
        <v>21</v>
      </c>
      <c r="M95" s="153"/>
      <c r="N95" s="149">
        <f>IF(L95&lt;&gt;K95,0,1)</f>
        <v>1</v>
      </c>
      <c r="O95" s="167">
        <v>1011</v>
      </c>
      <c r="P95" s="167">
        <v>100</v>
      </c>
      <c r="Q95" s="149">
        <f>IF(P95&gt;=90,2,IF(P95&gt;=70,1,0))</f>
        <v>2</v>
      </c>
      <c r="R95" s="167">
        <v>0</v>
      </c>
      <c r="S95" s="109">
        <f>IF(R95&gt;150,1,0)</f>
        <v>0</v>
      </c>
      <c r="T95" s="83">
        <v>532</v>
      </c>
      <c r="U95" s="167">
        <v>212</v>
      </c>
      <c r="V95" s="136">
        <f>U95/T95</f>
        <v>0.39849624060150374</v>
      </c>
      <c r="W95" s="83">
        <f>IF(V95&gt;=90%,2,IF(V95&gt;=70%,1,0))</f>
        <v>0</v>
      </c>
      <c r="X95" s="3">
        <f>F95+J95+N95+Q95+S95+W95</f>
        <v>4</v>
      </c>
      <c r="Y95" s="167">
        <v>0</v>
      </c>
      <c r="Z95" s="150">
        <f>IF(Y95&gt;=90,2,IF(Y95&gt;=70,1,0))</f>
        <v>0</v>
      </c>
      <c r="AA95" s="167">
        <v>0</v>
      </c>
      <c r="AB95" s="150">
        <f>IF(AA95&gt;=50,2,IF(AA95&gt;=40,1,0))</f>
        <v>0</v>
      </c>
      <c r="AC95" s="167">
        <v>0</v>
      </c>
      <c r="AD95" s="85">
        <f>AC95/H95/13</f>
        <v>0</v>
      </c>
      <c r="AE95" s="84">
        <f>IF(AD95&gt;1.36,1,0)</f>
        <v>0</v>
      </c>
      <c r="AF95" s="167">
        <v>0</v>
      </c>
      <c r="AG95" s="154"/>
      <c r="AH95" s="3">
        <f>IF(AF95&gt;H95*3,1,0)</f>
        <v>0</v>
      </c>
      <c r="AI95" s="167">
        <v>60</v>
      </c>
      <c r="AJ95" s="100">
        <f>IF(AI95&gt;=70,1,0)</f>
        <v>0</v>
      </c>
      <c r="AK95" s="87">
        <f>Z95+AB95+AE95+AH95+AJ95</f>
        <v>0</v>
      </c>
      <c r="AL95" s="167">
        <v>0</v>
      </c>
      <c r="AM95" s="88">
        <f>AL95/H95</f>
        <v>0</v>
      </c>
      <c r="AN95" s="150">
        <f>IF(AM95&gt;=85%,2,IF(AM95&gt;=50%,1,0))</f>
        <v>0</v>
      </c>
      <c r="AO95" s="103">
        <f>AN95+X95+AK95</f>
        <v>4</v>
      </c>
      <c r="AP95" s="117">
        <f>((AO95*100)/$AP$4)/100</f>
        <v>0.23529411764705885</v>
      </c>
      <c r="AQ95" s="194" t="s">
        <v>172</v>
      </c>
      <c r="AR95" s="122"/>
      <c r="AS95" s="116"/>
    </row>
    <row r="96" spans="1:52" s="35" customFormat="1" ht="17.25">
      <c r="A96" s="83">
        <v>90</v>
      </c>
      <c r="B96" s="192" t="s">
        <v>168</v>
      </c>
      <c r="C96" s="199">
        <v>10</v>
      </c>
      <c r="D96" s="199">
        <v>18</v>
      </c>
      <c r="E96" s="200"/>
      <c r="F96" s="162">
        <f>IF(OR(D96&gt;(C96+20),(D96&lt;(C96-0))),0,1)</f>
        <v>1</v>
      </c>
      <c r="G96" s="200">
        <v>471</v>
      </c>
      <c r="H96" s="199">
        <v>497</v>
      </c>
      <c r="I96" s="200"/>
      <c r="J96" s="200">
        <f>IF(OR(H96&gt;(G96+100),H96&lt;(G96-50)),0,1)</f>
        <v>1</v>
      </c>
      <c r="K96" s="200">
        <v>16</v>
      </c>
      <c r="L96" s="199">
        <v>20</v>
      </c>
      <c r="M96" s="201"/>
      <c r="N96" s="199">
        <f>IF(L96&lt;&gt;K96,0,1)</f>
        <v>0</v>
      </c>
      <c r="O96" s="199">
        <v>47</v>
      </c>
      <c r="P96" s="199">
        <v>6</v>
      </c>
      <c r="Q96" s="164">
        <f>IF(P96&gt;=90,2,IF(P96&gt;=70,1,0))</f>
        <v>0</v>
      </c>
      <c r="R96" s="199">
        <v>45</v>
      </c>
      <c r="S96" s="202">
        <f>IF(R96&gt;150,1,0)</f>
        <v>0</v>
      </c>
      <c r="T96" s="203">
        <v>280</v>
      </c>
      <c r="U96" s="199">
        <v>296</v>
      </c>
      <c r="V96" s="204">
        <f>U96/T96</f>
        <v>1.0571428571428572</v>
      </c>
      <c r="W96" s="205">
        <f>IF(V96&gt;=90%,2,IF(V96&gt;=70%,1,0))</f>
        <v>2</v>
      </c>
      <c r="X96" s="206">
        <f>F96+J96+N96+Q96+S96+W96</f>
        <v>4</v>
      </c>
      <c r="Y96" s="199">
        <v>9</v>
      </c>
      <c r="Z96" s="207">
        <f>IF(Y96&gt;=90,2,IF(Y96&gt;=70,1,0))</f>
        <v>0</v>
      </c>
      <c r="AA96" s="199">
        <v>0</v>
      </c>
      <c r="AB96" s="207">
        <f>IF(AA96&gt;=50,2,IF(AA96&gt;=40,1,0))</f>
        <v>0</v>
      </c>
      <c r="AC96" s="199">
        <v>791</v>
      </c>
      <c r="AD96" s="163">
        <f>AC96/H96/13</f>
        <v>0.12242686890574216</v>
      </c>
      <c r="AE96" s="164">
        <f>IF(AD96&gt;1.36,1,0)</f>
        <v>0</v>
      </c>
      <c r="AF96" s="199">
        <v>582</v>
      </c>
      <c r="AG96" s="208"/>
      <c r="AH96" s="162">
        <f>IF(AF96&gt;H96*3,1,0)</f>
        <v>0</v>
      </c>
      <c r="AI96" s="199">
        <v>0</v>
      </c>
      <c r="AJ96" s="207">
        <f>IF(AI96&gt;=70,1,0)</f>
        <v>0</v>
      </c>
      <c r="AK96" s="165">
        <f>Z96+AB96+AE96+AH96+AJ96</f>
        <v>0</v>
      </c>
      <c r="AL96" s="199">
        <v>0</v>
      </c>
      <c r="AM96" s="166">
        <f>AL96/H96</f>
        <v>0</v>
      </c>
      <c r="AN96" s="207">
        <f>IF(AM96&gt;=85%,2,IF(AM96&gt;=50%,1,0))</f>
        <v>0</v>
      </c>
      <c r="AO96" s="209">
        <f>AN96+X96+AK96</f>
        <v>4</v>
      </c>
      <c r="AP96" s="210">
        <f>((AO96*100)/$AP$4)/100</f>
        <v>0.23529411764705885</v>
      </c>
      <c r="AQ96" s="211" t="s">
        <v>169</v>
      </c>
      <c r="AR96" s="36"/>
      <c r="AS96" s="7"/>
      <c r="AT96" s="7"/>
      <c r="AU96" s="7"/>
      <c r="AV96" s="7"/>
      <c r="AW96" s="7"/>
      <c r="AX96" s="7"/>
      <c r="AY96" s="7"/>
      <c r="AZ96" s="7"/>
    </row>
    <row r="97" spans="1:43" s="7" customFormat="1" ht="17.25">
      <c r="A97" s="111"/>
      <c r="B97" s="56"/>
      <c r="C97" s="212"/>
      <c r="D97" s="212"/>
      <c r="E97" s="212"/>
      <c r="F97" s="212"/>
      <c r="G97" s="212"/>
      <c r="H97" s="212"/>
      <c r="I97" s="212"/>
      <c r="J97" s="212"/>
      <c r="K97" s="212"/>
      <c r="L97" s="213"/>
      <c r="M97" s="214"/>
      <c r="N97" s="215"/>
      <c r="O97" s="213"/>
      <c r="P97" s="216"/>
      <c r="Q97" s="215"/>
      <c r="R97" s="213"/>
      <c r="S97" s="217"/>
      <c r="T97" s="218"/>
      <c r="U97" s="218"/>
      <c r="V97" s="218"/>
      <c r="W97" s="218"/>
      <c r="X97" s="219"/>
      <c r="Y97" s="217"/>
      <c r="Z97" s="217"/>
      <c r="AA97" s="217"/>
      <c r="AB97" s="217"/>
      <c r="AC97" s="213"/>
      <c r="AD97" s="220"/>
      <c r="AE97" s="215"/>
      <c r="AF97" s="213"/>
      <c r="AG97" s="221"/>
      <c r="AH97" s="214"/>
      <c r="AI97" s="216"/>
      <c r="AJ97" s="214"/>
      <c r="AK97" s="222"/>
      <c r="AL97" s="213"/>
      <c r="AM97" s="223"/>
      <c r="AN97" s="214"/>
      <c r="AO97" s="224"/>
      <c r="AP97" s="217"/>
      <c r="AQ97" s="225"/>
    </row>
    <row r="98" spans="1:43" s="7" customFormat="1" ht="17.25">
      <c r="A98" s="111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43"/>
      <c r="M98" s="13"/>
      <c r="N98" s="45"/>
      <c r="O98" s="43"/>
      <c r="P98" s="46"/>
      <c r="Q98" s="45"/>
      <c r="R98" s="43"/>
      <c r="S98" s="36"/>
      <c r="T98" s="104"/>
      <c r="U98" s="104"/>
      <c r="V98" s="104"/>
      <c r="W98" s="104"/>
      <c r="X98" s="107"/>
      <c r="Y98" s="181"/>
      <c r="Z98" s="181"/>
      <c r="AA98" s="181"/>
      <c r="AB98" s="181"/>
      <c r="AC98" s="43"/>
      <c r="AD98" s="49"/>
      <c r="AE98" s="45"/>
      <c r="AF98" s="43"/>
      <c r="AG98" s="37"/>
      <c r="AH98" s="13"/>
      <c r="AI98" s="46"/>
      <c r="AJ98" s="13"/>
      <c r="AK98" s="38"/>
      <c r="AL98" s="43"/>
      <c r="AM98" s="50"/>
      <c r="AN98" s="13"/>
      <c r="AO98" s="20"/>
      <c r="AP98" s="36"/>
      <c r="AQ98" s="121"/>
    </row>
    <row r="99" spans="1:43" s="7" customFormat="1" ht="17.25">
      <c r="A99" s="111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43"/>
      <c r="M99" s="13"/>
      <c r="N99" s="45"/>
      <c r="O99" s="43"/>
      <c r="P99" s="46"/>
      <c r="Q99" s="45"/>
      <c r="R99" s="43"/>
      <c r="T99" s="104"/>
      <c r="U99" s="104"/>
      <c r="V99" s="104"/>
      <c r="W99" s="104"/>
      <c r="X99" s="107"/>
      <c r="Y99" s="181"/>
      <c r="Z99" s="181"/>
      <c r="AA99" s="181"/>
      <c r="AB99" s="181"/>
      <c r="AC99" s="43"/>
      <c r="AD99" s="49"/>
      <c r="AE99" s="45"/>
      <c r="AF99" s="43"/>
      <c r="AG99" s="37"/>
      <c r="AH99" s="13"/>
      <c r="AI99" s="46"/>
      <c r="AJ99" s="13"/>
      <c r="AK99" s="38"/>
      <c r="AL99" s="43"/>
      <c r="AM99" s="50"/>
      <c r="AN99" s="13"/>
      <c r="AO99" s="20"/>
      <c r="AQ99" s="119"/>
    </row>
    <row r="100" spans="1:43" s="7" customFormat="1" ht="17.25" customHeight="1">
      <c r="A100" s="111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43"/>
      <c r="M100" s="13"/>
      <c r="N100" s="45"/>
      <c r="O100" s="43"/>
      <c r="P100" s="46"/>
      <c r="Q100" s="45"/>
      <c r="R100" s="43"/>
      <c r="T100" s="104"/>
      <c r="U100" s="104"/>
      <c r="V100" s="104"/>
      <c r="W100" s="104"/>
      <c r="AJ100" s="105"/>
      <c r="AK100" s="105"/>
      <c r="AL100" s="105"/>
      <c r="AM100" s="50"/>
      <c r="AN100" s="13"/>
      <c r="AO100" s="20"/>
      <c r="AQ100" s="119"/>
    </row>
    <row r="101" spans="1:43" s="7" customFormat="1" ht="17.25">
      <c r="A101" s="111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43"/>
      <c r="M101" s="13"/>
      <c r="N101" s="45"/>
      <c r="O101" s="43"/>
      <c r="P101" s="46"/>
      <c r="Q101" s="45"/>
      <c r="R101" s="43"/>
      <c r="T101" s="104"/>
      <c r="U101" s="104"/>
      <c r="V101" s="104"/>
      <c r="W101" s="104"/>
      <c r="AC101" s="43"/>
      <c r="AD101" s="49"/>
      <c r="AE101" s="45"/>
      <c r="AF101" s="43"/>
      <c r="AG101" s="37"/>
      <c r="AH101" s="13"/>
      <c r="AI101" s="46"/>
      <c r="AJ101" s="13"/>
      <c r="AK101" s="38"/>
      <c r="AL101" s="43"/>
      <c r="AM101" s="50"/>
      <c r="AN101" s="13"/>
      <c r="AO101" s="20"/>
      <c r="AQ101" s="119"/>
    </row>
    <row r="102" spans="1:43" s="35" customFormat="1" ht="17.25">
      <c r="A102" s="111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43"/>
      <c r="M102" s="13"/>
      <c r="N102" s="45"/>
      <c r="O102" s="43"/>
      <c r="P102" s="46"/>
      <c r="Q102" s="45"/>
      <c r="R102" s="43"/>
      <c r="T102" s="104"/>
      <c r="U102" s="104"/>
      <c r="V102" s="104"/>
      <c r="W102" s="104"/>
      <c r="AC102" s="43"/>
      <c r="AD102" s="49"/>
      <c r="AE102" s="45"/>
      <c r="AF102" s="43"/>
      <c r="AG102" s="37"/>
      <c r="AH102" s="13"/>
      <c r="AI102" s="46"/>
      <c r="AJ102" s="13"/>
      <c r="AK102" s="38"/>
      <c r="AL102" s="43"/>
      <c r="AM102" s="50"/>
      <c r="AN102" s="13"/>
      <c r="AO102" s="20"/>
      <c r="AQ102" s="120"/>
    </row>
    <row r="103" spans="1:43" s="35" customFormat="1" ht="17.25">
      <c r="A103" s="111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43"/>
      <c r="M103" s="13"/>
      <c r="N103" s="45"/>
      <c r="O103" s="43"/>
      <c r="P103" s="46"/>
      <c r="Q103" s="45"/>
      <c r="R103" s="43"/>
      <c r="T103" s="104"/>
      <c r="U103" s="104"/>
      <c r="V103" s="104"/>
      <c r="W103" s="104"/>
      <c r="AH103" s="13"/>
      <c r="AI103" s="46"/>
      <c r="AJ103" s="13"/>
      <c r="AK103" s="38"/>
      <c r="AL103" s="43"/>
      <c r="AM103" s="50"/>
      <c r="AN103" s="13"/>
      <c r="AO103" s="20"/>
      <c r="AQ103" s="120"/>
    </row>
    <row r="104" spans="3:43" s="7" customFormat="1" ht="17.25">
      <c r="C104" s="56"/>
      <c r="D104" s="56"/>
      <c r="E104" s="56"/>
      <c r="F104" s="56"/>
      <c r="G104" s="56"/>
      <c r="H104" s="56"/>
      <c r="I104" s="56"/>
      <c r="J104" s="56"/>
      <c r="K104" s="56"/>
      <c r="L104" s="43"/>
      <c r="M104" s="13"/>
      <c r="N104" s="45"/>
      <c r="O104" s="43"/>
      <c r="P104" s="46"/>
      <c r="Q104" s="45"/>
      <c r="R104" s="43"/>
      <c r="S104" s="36"/>
      <c r="T104" s="104"/>
      <c r="U104" s="104"/>
      <c r="V104" s="104"/>
      <c r="W104" s="104"/>
      <c r="AC104" s="43"/>
      <c r="AD104" s="49"/>
      <c r="AE104" s="45"/>
      <c r="AF104" s="43"/>
      <c r="AG104" s="37"/>
      <c r="AH104" s="13"/>
      <c r="AI104" s="46"/>
      <c r="AJ104" s="13"/>
      <c r="AK104" s="38"/>
      <c r="AL104" s="43"/>
      <c r="AM104" s="50"/>
      <c r="AN104" s="13"/>
      <c r="AO104" s="20"/>
      <c r="AQ104" s="119"/>
    </row>
    <row r="105" spans="3:43" s="7" customFormat="1" ht="17.25">
      <c r="C105" s="56"/>
      <c r="D105" s="56"/>
      <c r="E105" s="56"/>
      <c r="F105" s="56"/>
      <c r="G105" s="56"/>
      <c r="H105" s="56"/>
      <c r="I105" s="56"/>
      <c r="J105" s="56"/>
      <c r="K105" s="56"/>
      <c r="L105" s="43"/>
      <c r="M105" s="13"/>
      <c r="N105" s="45"/>
      <c r="O105" s="43"/>
      <c r="P105" s="46"/>
      <c r="Q105" s="45"/>
      <c r="R105" s="43"/>
      <c r="S105" s="107"/>
      <c r="T105" s="36"/>
      <c r="U105" s="36"/>
      <c r="V105" s="36"/>
      <c r="W105" s="36"/>
      <c r="AH105" s="13"/>
      <c r="AI105" s="46"/>
      <c r="AJ105" s="13"/>
      <c r="AK105" s="38"/>
      <c r="AL105" s="43"/>
      <c r="AM105" s="50"/>
      <c r="AN105" s="13"/>
      <c r="AO105" s="20"/>
      <c r="AQ105" s="119"/>
    </row>
    <row r="106" spans="3:43" s="7" customFormat="1" ht="16.5" customHeight="1">
      <c r="C106" s="56"/>
      <c r="D106" s="56"/>
      <c r="E106" s="56"/>
      <c r="F106" s="56"/>
      <c r="G106" s="56"/>
      <c r="H106" s="56"/>
      <c r="I106" s="56"/>
      <c r="J106" s="56"/>
      <c r="K106" s="56"/>
      <c r="L106" s="43"/>
      <c r="M106" s="13"/>
      <c r="N106" s="45"/>
      <c r="O106" s="43"/>
      <c r="P106" s="46"/>
      <c r="Q106" s="45"/>
      <c r="R106" s="43"/>
      <c r="S106" s="108"/>
      <c r="T106" s="104"/>
      <c r="U106" s="104"/>
      <c r="V106" s="104"/>
      <c r="W106" s="104"/>
      <c r="AC106" s="43"/>
      <c r="AD106" s="49"/>
      <c r="AE106" s="45"/>
      <c r="AF106" s="43"/>
      <c r="AG106" s="37"/>
      <c r="AH106" s="13"/>
      <c r="AI106" s="46"/>
      <c r="AJ106" s="13"/>
      <c r="AK106" s="38"/>
      <c r="AL106" s="43"/>
      <c r="AM106" s="50"/>
      <c r="AN106" s="13"/>
      <c r="AO106" s="20"/>
      <c r="AQ106" s="119"/>
    </row>
    <row r="107" spans="16:43" s="7" customFormat="1" ht="17.25">
      <c r="P107" s="46"/>
      <c r="Q107" s="45"/>
      <c r="R107" s="43"/>
      <c r="AM107" s="50"/>
      <c r="AN107" s="13"/>
      <c r="AO107" s="20"/>
      <c r="AQ107" s="119"/>
    </row>
    <row r="108" spans="3:43" s="7" customFormat="1" ht="17.25">
      <c r="C108" s="58"/>
      <c r="D108" s="43"/>
      <c r="E108" s="39"/>
      <c r="F108" s="13"/>
      <c r="G108" s="40"/>
      <c r="H108" s="43"/>
      <c r="I108" s="44"/>
      <c r="J108" s="13"/>
      <c r="K108" s="40"/>
      <c r="L108" s="43"/>
      <c r="M108" s="13"/>
      <c r="N108" s="45"/>
      <c r="O108" s="43"/>
      <c r="P108" s="46"/>
      <c r="Q108" s="45"/>
      <c r="R108" s="43"/>
      <c r="T108" s="104"/>
      <c r="U108" s="104"/>
      <c r="V108" s="104"/>
      <c r="W108" s="104"/>
      <c r="AN108" s="13"/>
      <c r="AO108" s="20"/>
      <c r="AQ108" s="119"/>
    </row>
    <row r="109" spans="3:43" s="7" customFormat="1" ht="17.25">
      <c r="C109" s="58"/>
      <c r="D109" s="43"/>
      <c r="E109" s="39"/>
      <c r="F109" s="13"/>
      <c r="G109" s="40"/>
      <c r="H109" s="43"/>
      <c r="I109" s="44"/>
      <c r="J109" s="13"/>
      <c r="K109" s="40"/>
      <c r="L109" s="43"/>
      <c r="M109" s="13"/>
      <c r="N109" s="45"/>
      <c r="O109" s="43"/>
      <c r="P109" s="46"/>
      <c r="Q109" s="45"/>
      <c r="R109" s="43"/>
      <c r="T109" s="104"/>
      <c r="U109" s="104"/>
      <c r="V109" s="104"/>
      <c r="W109" s="104"/>
      <c r="AC109" s="43"/>
      <c r="AD109" s="49"/>
      <c r="AE109" s="45"/>
      <c r="AF109" s="43"/>
      <c r="AG109" s="37"/>
      <c r="AH109" s="13"/>
      <c r="AI109" s="46"/>
      <c r="AJ109" s="13"/>
      <c r="AK109" s="38"/>
      <c r="AL109" s="43"/>
      <c r="AM109" s="50"/>
      <c r="AN109" s="13"/>
      <c r="AO109" s="20"/>
      <c r="AQ109" s="119"/>
    </row>
    <row r="110" spans="16:43" s="7" customFormat="1" ht="17.25">
      <c r="P110" s="46"/>
      <c r="Q110" s="45"/>
      <c r="R110" s="43"/>
      <c r="S110" s="52"/>
      <c r="T110" s="43"/>
      <c r="U110" s="43"/>
      <c r="V110" s="43"/>
      <c r="W110" s="43"/>
      <c r="AC110" s="43"/>
      <c r="AD110" s="49"/>
      <c r="AE110" s="45"/>
      <c r="AF110" s="43"/>
      <c r="AG110" s="37"/>
      <c r="AH110" s="13"/>
      <c r="AI110" s="46"/>
      <c r="AJ110" s="13"/>
      <c r="AK110" s="38"/>
      <c r="AL110" s="43"/>
      <c r="AM110" s="50"/>
      <c r="AN110" s="13"/>
      <c r="AO110" s="20"/>
      <c r="AQ110" s="119"/>
    </row>
    <row r="111" spans="3:43" s="7" customFormat="1" ht="17.25">
      <c r="C111" s="58"/>
      <c r="D111" s="43"/>
      <c r="E111" s="39"/>
      <c r="F111" s="13"/>
      <c r="G111" s="40"/>
      <c r="H111" s="43"/>
      <c r="I111" s="44"/>
      <c r="J111" s="13"/>
      <c r="K111" s="40"/>
      <c r="L111" s="43"/>
      <c r="M111" s="13"/>
      <c r="N111" s="45"/>
      <c r="O111" s="43"/>
      <c r="P111" s="46"/>
      <c r="Q111" s="45"/>
      <c r="R111" s="43"/>
      <c r="S111" s="52"/>
      <c r="T111" s="43"/>
      <c r="U111" s="43"/>
      <c r="V111" s="43"/>
      <c r="W111" s="43"/>
      <c r="AC111" s="43"/>
      <c r="AD111" s="49"/>
      <c r="AE111" s="45"/>
      <c r="AF111" s="43"/>
      <c r="AG111" s="37"/>
      <c r="AH111" s="13"/>
      <c r="AI111" s="46"/>
      <c r="AJ111" s="13"/>
      <c r="AK111" s="38"/>
      <c r="AL111" s="43"/>
      <c r="AM111" s="50"/>
      <c r="AN111" s="13"/>
      <c r="AO111" s="20"/>
      <c r="AQ111" s="119"/>
    </row>
    <row r="112" spans="3:43" s="7" customFormat="1" ht="17.25">
      <c r="C112" s="104"/>
      <c r="D112" s="104"/>
      <c r="E112" s="104"/>
      <c r="F112" s="104"/>
      <c r="G112" s="40"/>
      <c r="H112" s="43"/>
      <c r="I112" s="44"/>
      <c r="J112" s="13"/>
      <c r="K112" s="40"/>
      <c r="L112" s="43"/>
      <c r="M112" s="13"/>
      <c r="N112" s="45"/>
      <c r="O112" s="43"/>
      <c r="P112" s="46"/>
      <c r="Q112" s="45"/>
      <c r="R112" s="43"/>
      <c r="S112" s="52"/>
      <c r="T112" s="43"/>
      <c r="U112" s="43"/>
      <c r="V112" s="43"/>
      <c r="W112" s="43"/>
      <c r="AC112" s="43"/>
      <c r="AD112" s="49"/>
      <c r="AE112" s="45"/>
      <c r="AF112" s="43"/>
      <c r="AG112" s="37"/>
      <c r="AH112" s="13"/>
      <c r="AI112" s="46"/>
      <c r="AJ112" s="13"/>
      <c r="AK112" s="38"/>
      <c r="AL112" s="43"/>
      <c r="AM112" s="50"/>
      <c r="AN112" s="13"/>
      <c r="AO112" s="20"/>
      <c r="AQ112" s="119"/>
    </row>
    <row r="113" spans="3:43" s="7" customFormat="1" ht="15" customHeight="1">
      <c r="C113" s="104"/>
      <c r="D113" s="104"/>
      <c r="E113" s="106"/>
      <c r="F113" s="105"/>
      <c r="G113" s="105"/>
      <c r="H113" s="105"/>
      <c r="I113" s="105"/>
      <c r="J113" s="105"/>
      <c r="K113" s="105"/>
      <c r="L113" s="43"/>
      <c r="M113" s="13"/>
      <c r="N113" s="45"/>
      <c r="O113" s="43"/>
      <c r="P113" s="46"/>
      <c r="Q113" s="45"/>
      <c r="R113" s="43"/>
      <c r="S113" s="47"/>
      <c r="T113" s="43"/>
      <c r="U113" s="43"/>
      <c r="V113" s="43"/>
      <c r="W113" s="43"/>
      <c r="AC113" s="43"/>
      <c r="AD113" s="49"/>
      <c r="AE113" s="45"/>
      <c r="AF113" s="43"/>
      <c r="AG113" s="37"/>
      <c r="AH113" s="13"/>
      <c r="AI113" s="46"/>
      <c r="AJ113" s="13"/>
      <c r="AK113" s="38"/>
      <c r="AL113" s="43"/>
      <c r="AM113" s="50"/>
      <c r="AN113" s="13"/>
      <c r="AO113" s="20"/>
      <c r="AQ113" s="119"/>
    </row>
    <row r="114" spans="1:43" s="36" customFormat="1" ht="17.25">
      <c r="A114" s="53"/>
      <c r="B114" s="55"/>
      <c r="C114" s="60"/>
      <c r="D114" s="43"/>
      <c r="E114" s="39"/>
      <c r="F114" s="13"/>
      <c r="G114" s="40"/>
      <c r="H114" s="43"/>
      <c r="I114" s="44"/>
      <c r="J114" s="13"/>
      <c r="K114" s="40"/>
      <c r="L114" s="43"/>
      <c r="M114" s="13"/>
      <c r="N114" s="45"/>
      <c r="O114" s="43"/>
      <c r="P114" s="46"/>
      <c r="Q114" s="45"/>
      <c r="R114" s="43"/>
      <c r="S114" s="51"/>
      <c r="T114" s="43"/>
      <c r="U114" s="43"/>
      <c r="V114" s="43"/>
      <c r="W114" s="43"/>
      <c r="X114" s="13"/>
      <c r="Y114" s="46"/>
      <c r="Z114" s="48"/>
      <c r="AA114" s="46"/>
      <c r="AB114" s="45"/>
      <c r="AC114" s="43"/>
      <c r="AD114" s="49"/>
      <c r="AE114" s="45"/>
      <c r="AF114" s="43"/>
      <c r="AG114" s="37"/>
      <c r="AH114" s="13"/>
      <c r="AI114" s="46"/>
      <c r="AJ114" s="13"/>
      <c r="AK114" s="38"/>
      <c r="AL114" s="43"/>
      <c r="AM114" s="50"/>
      <c r="AN114" s="13"/>
      <c r="AO114" s="20"/>
      <c r="AQ114" s="121"/>
    </row>
    <row r="115" spans="1:43" s="7" customFormat="1" ht="18" customHeight="1" hidden="1">
      <c r="A115" s="67"/>
      <c r="B115" s="91"/>
      <c r="C115" s="68"/>
      <c r="D115" s="11"/>
      <c r="E115" s="41">
        <f aca="true" t="shared" si="0" ref="E115:E120">D115-C115</f>
        <v>0</v>
      </c>
      <c r="F115" s="23"/>
      <c r="G115" s="11"/>
      <c r="H115" s="11"/>
      <c r="I115" s="42">
        <f aca="true" t="shared" si="1" ref="I115:I120">G115-H115</f>
        <v>0</v>
      </c>
      <c r="J115" s="23"/>
      <c r="K115" s="11"/>
      <c r="L115" s="11"/>
      <c r="M115" s="30">
        <f aca="true" t="shared" si="2" ref="M115:M120">K115-L115</f>
        <v>0</v>
      </c>
      <c r="N115" s="11"/>
      <c r="O115" s="26"/>
      <c r="P115" s="13"/>
      <c r="Q115" s="12"/>
      <c r="R115" s="15"/>
      <c r="S115" s="11"/>
      <c r="T115" s="11"/>
      <c r="U115" s="11"/>
      <c r="V115" s="11"/>
      <c r="W115" s="11"/>
      <c r="X115" s="25"/>
      <c r="Y115" s="17"/>
      <c r="Z115" s="25"/>
      <c r="AA115" s="17"/>
      <c r="AB115" s="12">
        <f>57*1.5</f>
        <v>85.5</v>
      </c>
      <c r="AC115" s="18">
        <v>33.96</v>
      </c>
      <c r="AD115" s="22">
        <f>AC115/AB115</f>
        <v>0.3971929824561404</v>
      </c>
      <c r="AE115" s="12"/>
      <c r="AF115" s="19">
        <v>25</v>
      </c>
      <c r="AG115" s="25">
        <v>0.01</v>
      </c>
      <c r="AH115" s="13"/>
      <c r="AI115" s="20"/>
      <c r="AJ115" s="12"/>
      <c r="AK115" s="24">
        <f>AVERAGE(AK7:AK114)</f>
        <v>3.7222222222222223</v>
      </c>
      <c r="AL115" s="13"/>
      <c r="AM115" s="20"/>
      <c r="AO115" s="35"/>
      <c r="AQ115" s="119"/>
    </row>
    <row r="116" spans="1:43" s="7" customFormat="1" ht="18" customHeight="1" hidden="1">
      <c r="A116" s="57"/>
      <c r="B116" s="92"/>
      <c r="C116" s="59"/>
      <c r="D116" s="12"/>
      <c r="E116" s="32">
        <f t="shared" si="0"/>
        <v>0</v>
      </c>
      <c r="F116" s="13"/>
      <c r="G116" s="11"/>
      <c r="H116" s="12"/>
      <c r="I116" s="33">
        <f t="shared" si="1"/>
        <v>0</v>
      </c>
      <c r="J116" s="13"/>
      <c r="K116" s="11"/>
      <c r="L116" s="12"/>
      <c r="M116" s="3">
        <f t="shared" si="2"/>
        <v>0</v>
      </c>
      <c r="N116" s="12"/>
      <c r="O116" s="14"/>
      <c r="P116" s="13"/>
      <c r="Q116" s="12"/>
      <c r="R116" s="15"/>
      <c r="S116" s="16"/>
      <c r="T116" s="12"/>
      <c r="U116" s="12"/>
      <c r="V116" s="12"/>
      <c r="W116" s="12"/>
      <c r="X116" s="14"/>
      <c r="Y116" s="17"/>
      <c r="Z116" s="14"/>
      <c r="AA116" s="17"/>
      <c r="AB116" s="12"/>
      <c r="AC116" s="18"/>
      <c r="AD116" s="13"/>
      <c r="AE116" s="12"/>
      <c r="AF116" s="19">
        <v>57</v>
      </c>
      <c r="AG116" s="14"/>
      <c r="AH116" s="13"/>
      <c r="AI116" s="20">
        <f>(2+1+16+44+1)/5</f>
        <v>12.8</v>
      </c>
      <c r="AJ116" s="12"/>
      <c r="AK116" s="21"/>
      <c r="AL116" s="13">
        <v>28</v>
      </c>
      <c r="AM116" s="27">
        <f>(67+13+28)/3</f>
        <v>36</v>
      </c>
      <c r="AO116" s="35"/>
      <c r="AQ116" s="119"/>
    </row>
    <row r="117" spans="1:41" ht="18" hidden="1">
      <c r="A117" s="57"/>
      <c r="B117" s="92"/>
      <c r="C117" s="59"/>
      <c r="D117" s="7"/>
      <c r="E117" s="32">
        <f t="shared" si="0"/>
        <v>0</v>
      </c>
      <c r="F117" s="7"/>
      <c r="G117" s="7"/>
      <c r="H117" s="7"/>
      <c r="I117" s="33">
        <f t="shared" si="1"/>
        <v>0</v>
      </c>
      <c r="J117" s="7"/>
      <c r="K117" s="7"/>
      <c r="L117" s="7"/>
      <c r="M117" s="3">
        <f t="shared" si="2"/>
        <v>0</v>
      </c>
      <c r="N117" s="7"/>
      <c r="O117" s="7"/>
      <c r="P117" s="7"/>
      <c r="Q117" s="93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>
        <f>9/57</f>
        <v>0.15789473684210525</v>
      </c>
      <c r="AD117" s="7"/>
      <c r="AE117" s="7"/>
      <c r="AF117" s="94">
        <f>AF115/AF116</f>
        <v>0.43859649122807015</v>
      </c>
      <c r="AG117" s="7"/>
      <c r="AH117" s="7"/>
      <c r="AI117" s="7"/>
      <c r="AJ117" s="7"/>
      <c r="AK117" s="7"/>
      <c r="AL117" s="7"/>
      <c r="AM117" s="7"/>
      <c r="AN117" s="7"/>
      <c r="AO117" s="35"/>
    </row>
    <row r="118" spans="1:41" ht="18" hidden="1" thickBot="1">
      <c r="A118" s="57"/>
      <c r="B118" s="92"/>
      <c r="C118" s="59"/>
      <c r="D118" s="8"/>
      <c r="E118" s="32">
        <f t="shared" si="0"/>
        <v>0</v>
      </c>
      <c r="F118" s="8"/>
      <c r="G118" s="8"/>
      <c r="H118" s="28"/>
      <c r="I118" s="33">
        <f t="shared" si="1"/>
        <v>0</v>
      </c>
      <c r="J118" s="95"/>
      <c r="K118" s="7"/>
      <c r="L118" s="7"/>
      <c r="M118" s="3">
        <f t="shared" si="2"/>
        <v>0</v>
      </c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35"/>
    </row>
    <row r="119" spans="1:41" ht="18" hidden="1" thickBot="1">
      <c r="A119" s="57"/>
      <c r="B119" s="92"/>
      <c r="C119" s="59"/>
      <c r="D119" s="10"/>
      <c r="E119" s="32">
        <f t="shared" si="0"/>
        <v>0</v>
      </c>
      <c r="F119" s="10"/>
      <c r="G119" s="9"/>
      <c r="H119" s="29"/>
      <c r="I119" s="33">
        <f t="shared" si="1"/>
        <v>0</v>
      </c>
      <c r="J119" s="7"/>
      <c r="K119" s="7"/>
      <c r="L119" s="96"/>
      <c r="M119" s="3">
        <f t="shared" si="2"/>
        <v>0</v>
      </c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 t="s">
        <v>35</v>
      </c>
      <c r="AC119" s="7" t="s">
        <v>26</v>
      </c>
      <c r="AD119" s="7" t="s">
        <v>36</v>
      </c>
      <c r="AE119" s="7" t="s">
        <v>37</v>
      </c>
      <c r="AF119" s="7"/>
      <c r="AG119" s="7"/>
      <c r="AH119" s="7"/>
      <c r="AI119" s="7"/>
      <c r="AJ119" s="7"/>
      <c r="AK119" s="7"/>
      <c r="AL119" s="7"/>
      <c r="AM119" s="7"/>
      <c r="AN119" s="7"/>
      <c r="AO119" s="35"/>
    </row>
    <row r="120" spans="1:41" ht="17.25" hidden="1">
      <c r="A120" s="57"/>
      <c r="B120" s="92"/>
      <c r="C120" s="59"/>
      <c r="D120" s="7"/>
      <c r="E120" s="32">
        <f t="shared" si="0"/>
        <v>0</v>
      </c>
      <c r="F120" s="7"/>
      <c r="G120" s="7"/>
      <c r="H120" s="7"/>
      <c r="I120" s="33">
        <f t="shared" si="1"/>
        <v>0</v>
      </c>
      <c r="J120" s="7"/>
      <c r="K120" s="7"/>
      <c r="L120" s="7"/>
      <c r="M120" s="3">
        <f t="shared" si="2"/>
        <v>0</v>
      </c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95"/>
      <c r="AB120" s="95">
        <v>0.44</v>
      </c>
      <c r="AC120" s="95">
        <v>0.16</v>
      </c>
      <c r="AD120" s="95">
        <v>0.01</v>
      </c>
      <c r="AE120" s="95">
        <v>0.02</v>
      </c>
      <c r="AF120" s="7"/>
      <c r="AG120" s="7"/>
      <c r="AH120" s="7"/>
      <c r="AI120" s="7"/>
      <c r="AJ120" s="7"/>
      <c r="AK120" s="7"/>
      <c r="AL120" s="7"/>
      <c r="AM120" s="7"/>
      <c r="AN120" s="7"/>
      <c r="AO120" s="35"/>
    </row>
    <row r="121" spans="1:41" ht="17.25" hidden="1">
      <c r="A121" s="57"/>
      <c r="B121" s="92"/>
      <c r="C121" s="5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35"/>
    </row>
    <row r="122" spans="1:41" ht="17.25" hidden="1">
      <c r="A122" s="57"/>
      <c r="B122" s="92"/>
      <c r="C122" s="5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35"/>
    </row>
    <row r="123" spans="1:41" ht="17.25" hidden="1">
      <c r="A123" s="57"/>
      <c r="B123" s="92"/>
      <c r="C123" s="59"/>
      <c r="D123" s="7"/>
      <c r="E123" s="7"/>
      <c r="F123" s="7"/>
      <c r="G123" s="7"/>
      <c r="H123" s="7"/>
      <c r="I123" s="7"/>
      <c r="J123" s="95"/>
      <c r="K123" s="95"/>
      <c r="L123" s="95"/>
      <c r="M123" s="95"/>
      <c r="N123" s="95"/>
      <c r="O123" s="95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35"/>
    </row>
    <row r="124" spans="1:41" ht="17.25" hidden="1">
      <c r="A124" s="57"/>
      <c r="B124" s="92"/>
      <c r="C124" s="5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35"/>
    </row>
    <row r="125" spans="1:41" ht="17.25" hidden="1">
      <c r="A125" s="57"/>
      <c r="B125" s="92"/>
      <c r="C125" s="5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35"/>
    </row>
    <row r="126" spans="1:41" ht="17.25" hidden="1">
      <c r="A126" s="57"/>
      <c r="B126" s="92"/>
      <c r="C126" s="5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35"/>
    </row>
    <row r="127" spans="1:41" ht="17.25" hidden="1">
      <c r="A127" s="57"/>
      <c r="B127" s="92"/>
      <c r="C127" s="5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35"/>
    </row>
    <row r="128" spans="1:41" ht="17.25" hidden="1">
      <c r="A128" s="57"/>
      <c r="B128" s="92"/>
      <c r="C128" s="5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35"/>
    </row>
    <row r="129" spans="1:41" ht="17.25" hidden="1">
      <c r="A129" s="57"/>
      <c r="B129" s="92"/>
      <c r="C129" s="5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35"/>
    </row>
    <row r="130" spans="1:41" ht="17.25" hidden="1">
      <c r="A130" s="57"/>
      <c r="B130" s="92"/>
      <c r="C130" s="5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35"/>
    </row>
    <row r="131" spans="1:41" ht="17.25" hidden="1">
      <c r="A131" s="57"/>
      <c r="B131" s="92"/>
      <c r="C131" s="5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35"/>
    </row>
    <row r="132" spans="1:41" ht="17.25" hidden="1">
      <c r="A132" s="57"/>
      <c r="B132" s="92"/>
      <c r="C132" s="5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35"/>
    </row>
    <row r="133" spans="1:41" ht="17.25" hidden="1">
      <c r="A133" s="57"/>
      <c r="B133" s="92"/>
      <c r="C133" s="5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35"/>
    </row>
    <row r="134" spans="1:41" ht="17.25" hidden="1">
      <c r="A134" s="57"/>
      <c r="B134" s="92"/>
      <c r="C134" s="5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35"/>
    </row>
    <row r="135" spans="1:41" ht="17.25" hidden="1">
      <c r="A135" s="57"/>
      <c r="B135" s="92"/>
      <c r="C135" s="5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35"/>
    </row>
    <row r="136" spans="1:41" ht="17.25" hidden="1">
      <c r="A136" s="57"/>
      <c r="B136" s="92"/>
      <c r="C136" s="5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35"/>
    </row>
    <row r="137" spans="1:41" ht="17.25" hidden="1">
      <c r="A137" s="65"/>
      <c r="B137" s="97"/>
      <c r="C137" s="66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35"/>
    </row>
    <row r="138" spans="1:41" ht="17.25">
      <c r="A138" s="53"/>
      <c r="B138" s="55"/>
      <c r="C138" s="60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35"/>
    </row>
    <row r="139" spans="1:41" ht="17.25">
      <c r="A139" s="53"/>
      <c r="B139" s="55"/>
      <c r="C139" s="60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35"/>
    </row>
    <row r="140" spans="1:41" ht="17.25">
      <c r="A140" s="53"/>
      <c r="B140" s="55"/>
      <c r="C140" s="60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35"/>
    </row>
    <row r="141" spans="1:41" ht="17.25">
      <c r="A141" s="53"/>
      <c r="B141" s="55"/>
      <c r="C141" s="60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35"/>
    </row>
    <row r="142" spans="1:41" ht="17.25">
      <c r="A142" s="53"/>
      <c r="B142" s="55"/>
      <c r="C142" s="60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35"/>
    </row>
    <row r="143" spans="1:41" ht="17.25">
      <c r="A143" s="53"/>
      <c r="B143" s="55"/>
      <c r="C143" s="60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35"/>
    </row>
    <row r="144" spans="1:41" ht="17.25">
      <c r="A144" s="53"/>
      <c r="B144" s="55"/>
      <c r="C144" s="60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35"/>
    </row>
    <row r="145" spans="1:41" ht="17.25">
      <c r="A145" s="53"/>
      <c r="B145" s="55"/>
      <c r="C145" s="60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35"/>
    </row>
    <row r="146" spans="1:3" ht="17.25">
      <c r="A146" s="53"/>
      <c r="B146" s="54"/>
      <c r="C146" s="60"/>
    </row>
    <row r="147" spans="1:3" ht="17.25">
      <c r="A147" s="53"/>
      <c r="B147" s="54"/>
      <c r="C147" s="60"/>
    </row>
    <row r="148" spans="1:3" ht="17.25">
      <c r="A148" s="53"/>
      <c r="B148" s="54"/>
      <c r="C148" s="60"/>
    </row>
    <row r="149" spans="1:3" ht="17.25">
      <c r="A149" s="53"/>
      <c r="B149" s="54"/>
      <c r="C149" s="60"/>
    </row>
    <row r="150" spans="1:3" ht="17.25">
      <c r="A150" s="53"/>
      <c r="B150" s="54"/>
      <c r="C150" s="60"/>
    </row>
    <row r="151" spans="1:3" ht="17.25">
      <c r="A151" s="61"/>
      <c r="B151" s="62"/>
      <c r="C151" s="63"/>
    </row>
  </sheetData>
  <sheetProtection/>
  <autoFilter ref="A6:AZ96">
    <sortState ref="A7:AZ151">
      <sortCondition descending="1" sortBy="value" ref="AP7:AP151"/>
    </sortState>
  </autoFilter>
  <mergeCells count="14">
    <mergeCell ref="Y98:AB98"/>
    <mergeCell ref="Y99:AB99"/>
    <mergeCell ref="AO2:AO3"/>
    <mergeCell ref="A2:X3"/>
    <mergeCell ref="C4:Q4"/>
    <mergeCell ref="R4:S4"/>
    <mergeCell ref="A4:A5"/>
    <mergeCell ref="A1:AM1"/>
    <mergeCell ref="Y2:AK3"/>
    <mergeCell ref="Y4:AB4"/>
    <mergeCell ref="AC4:AH4"/>
    <mergeCell ref="AI4:AJ4"/>
    <mergeCell ref="AL4:AN4"/>
    <mergeCell ref="AL2:AN3"/>
  </mergeCells>
  <printOptions/>
  <pageMargins left="0.2362204724409449" right="0.2362204724409449" top="0.7480314960629921" bottom="0.7480314960629921" header="0.31496062992125984" footer="0.31496062992125984"/>
  <pageSetup fitToHeight="0" fitToWidth="2"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0" zoomScaleNormal="70" zoomScalePageLayoutView="0" workbookViewId="0" topLeftCell="A7">
      <selection activeCell="A19" sqref="A19:C19"/>
    </sheetView>
  </sheetViews>
  <sheetFormatPr defaultColWidth="9.140625" defaultRowHeight="15"/>
  <cols>
    <col min="1" max="1" width="27.140625" style="0" customWidth="1"/>
    <col min="2" max="2" width="17.57421875" style="0" customWidth="1"/>
    <col min="3" max="3" width="12.8515625" style="0" customWidth="1"/>
    <col min="4" max="4" width="14.8515625" style="0" customWidth="1"/>
    <col min="5" max="5" width="23.8515625" style="0" customWidth="1"/>
    <col min="6" max="6" width="21.28125" style="0" customWidth="1"/>
  </cols>
  <sheetData>
    <row r="1" ht="14.25">
      <c r="A1" t="s">
        <v>45</v>
      </c>
    </row>
    <row r="2" spans="1:3" ht="14.25">
      <c r="A2" t="s">
        <v>41</v>
      </c>
      <c r="B2" s="124" t="s">
        <v>87</v>
      </c>
      <c r="C2" s="124" t="s">
        <v>174</v>
      </c>
    </row>
    <row r="3" spans="1:3" ht="14.25">
      <c r="A3" s="227">
        <v>1</v>
      </c>
      <c r="B3" s="228">
        <v>1</v>
      </c>
      <c r="C3">
        <v>1</v>
      </c>
    </row>
    <row r="4" spans="1:3" ht="14.25">
      <c r="A4" t="s">
        <v>173</v>
      </c>
      <c r="B4" s="137">
        <v>7</v>
      </c>
      <c r="C4">
        <v>11</v>
      </c>
    </row>
    <row r="5" spans="1:3" ht="14.25">
      <c r="A5" t="s">
        <v>42</v>
      </c>
      <c r="B5" s="137">
        <v>6</v>
      </c>
      <c r="C5">
        <v>3</v>
      </c>
    </row>
    <row r="6" spans="1:3" ht="14.25">
      <c r="A6" t="s">
        <v>43</v>
      </c>
      <c r="B6" s="137">
        <v>0</v>
      </c>
      <c r="C6">
        <v>1</v>
      </c>
    </row>
    <row r="7" spans="1:3" ht="14.25">
      <c r="A7" t="s">
        <v>44</v>
      </c>
      <c r="B7" s="137">
        <v>0</v>
      </c>
      <c r="C7">
        <v>0</v>
      </c>
    </row>
    <row r="8" spans="2:3" ht="14.25">
      <c r="B8">
        <f>SUM(B3:B7)</f>
        <v>14</v>
      </c>
      <c r="C8">
        <f>SUM(C3:C7)</f>
        <v>16</v>
      </c>
    </row>
    <row r="19" spans="2:6" ht="14.25">
      <c r="B19" s="124" t="s">
        <v>87</v>
      </c>
      <c r="C19" s="124" t="s">
        <v>174</v>
      </c>
      <c r="E19" s="134"/>
      <c r="F19" s="117"/>
    </row>
    <row r="20" spans="1:6" ht="14.25" customHeight="1">
      <c r="A20" s="138" t="s">
        <v>88</v>
      </c>
      <c r="B20" s="142">
        <v>1</v>
      </c>
      <c r="C20" s="115">
        <v>1</v>
      </c>
      <c r="D20" s="141"/>
      <c r="E20" s="192" t="s">
        <v>62</v>
      </c>
      <c r="F20" s="117">
        <v>1</v>
      </c>
    </row>
    <row r="21" spans="1:6" ht="14.25" customHeight="1">
      <c r="A21" s="139" t="s">
        <v>56</v>
      </c>
      <c r="B21" s="142">
        <v>0.82</v>
      </c>
      <c r="C21" s="115">
        <v>0.94</v>
      </c>
      <c r="D21" s="141"/>
      <c r="E21" s="192" t="s">
        <v>56</v>
      </c>
      <c r="F21" s="117">
        <v>0.9411764705882354</v>
      </c>
    </row>
    <row r="22" spans="1:6" ht="15" customHeight="1">
      <c r="A22" s="139" t="s">
        <v>61</v>
      </c>
      <c r="B22" s="142">
        <v>0.82</v>
      </c>
      <c r="C22" s="115">
        <v>0.82</v>
      </c>
      <c r="D22" s="141"/>
      <c r="E22" s="192" t="s">
        <v>55</v>
      </c>
      <c r="F22" s="117">
        <v>0.823529411764706</v>
      </c>
    </row>
    <row r="23" spans="1:6" ht="14.25" customHeight="1">
      <c r="A23" s="139" t="s">
        <v>55</v>
      </c>
      <c r="B23" s="142">
        <v>0.76</v>
      </c>
      <c r="C23" s="115">
        <v>0.82</v>
      </c>
      <c r="D23" s="141"/>
      <c r="E23" s="192" t="s">
        <v>61</v>
      </c>
      <c r="F23" s="117">
        <v>0.823529411764706</v>
      </c>
    </row>
    <row r="24" spans="1:6" ht="14.25" customHeight="1">
      <c r="A24" s="139" t="s">
        <v>84</v>
      </c>
      <c r="B24" s="142">
        <v>0.76</v>
      </c>
      <c r="C24" s="115">
        <v>0.76</v>
      </c>
      <c r="D24" s="61"/>
      <c r="E24" s="192" t="s">
        <v>47</v>
      </c>
      <c r="F24" s="117">
        <v>0.7647058823529411</v>
      </c>
    </row>
    <row r="25" spans="1:6" ht="14.25" customHeight="1">
      <c r="A25" s="139" t="s">
        <v>89</v>
      </c>
      <c r="B25" s="142">
        <v>0.65</v>
      </c>
      <c r="C25" s="115">
        <v>0.76</v>
      </c>
      <c r="D25" s="61"/>
      <c r="E25" s="192" t="s">
        <v>84</v>
      </c>
      <c r="F25" s="117">
        <v>0.7647058823529411</v>
      </c>
    </row>
    <row r="26" spans="1:6" ht="14.25" customHeight="1">
      <c r="A26" s="139" t="s">
        <v>47</v>
      </c>
      <c r="B26" s="142">
        <v>0.76</v>
      </c>
      <c r="C26" s="115">
        <v>0.76</v>
      </c>
      <c r="D26" s="61"/>
      <c r="E26" s="192" t="s">
        <v>59</v>
      </c>
      <c r="F26" s="117">
        <v>0.7647058823529411</v>
      </c>
    </row>
    <row r="27" spans="1:6" ht="14.25" customHeight="1">
      <c r="A27" s="139" t="s">
        <v>59</v>
      </c>
      <c r="B27" s="142">
        <v>0.47</v>
      </c>
      <c r="C27" s="115">
        <v>0.76</v>
      </c>
      <c r="D27" s="61"/>
      <c r="E27" s="192" t="s">
        <v>89</v>
      </c>
      <c r="F27" s="117">
        <v>0.7647058823529411</v>
      </c>
    </row>
    <row r="28" spans="1:6" ht="15" customHeight="1">
      <c r="A28" s="230" t="s">
        <v>161</v>
      </c>
      <c r="B28" s="130">
        <v>0.53</v>
      </c>
      <c r="C28" s="130">
        <v>0.76</v>
      </c>
      <c r="D28" s="61"/>
      <c r="E28" s="192" t="s">
        <v>161</v>
      </c>
      <c r="F28" s="117">
        <v>0.7647058823529411</v>
      </c>
    </row>
    <row r="29" spans="1:6" ht="14.25" customHeight="1">
      <c r="A29" s="139" t="s">
        <v>60</v>
      </c>
      <c r="B29" s="142">
        <v>0.59</v>
      </c>
      <c r="C29" s="115">
        <v>0.71</v>
      </c>
      <c r="D29" s="61"/>
      <c r="E29" s="192" t="s">
        <v>60</v>
      </c>
      <c r="F29" s="117">
        <v>0.7058823529411765</v>
      </c>
    </row>
    <row r="30" spans="1:6" ht="14.25" customHeight="1">
      <c r="A30" s="139" t="s">
        <v>63</v>
      </c>
      <c r="B30" s="142">
        <v>0.65</v>
      </c>
      <c r="C30" s="115">
        <v>0.65</v>
      </c>
      <c r="D30" s="61"/>
      <c r="E30" s="192" t="s">
        <v>58</v>
      </c>
      <c r="F30" s="117">
        <v>0.6470588235294117</v>
      </c>
    </row>
    <row r="31" spans="1:6" ht="15" customHeight="1">
      <c r="A31" s="139" t="s">
        <v>58</v>
      </c>
      <c r="B31" s="142">
        <v>0.59</v>
      </c>
      <c r="C31" s="115">
        <v>0.65</v>
      </c>
      <c r="D31" s="61"/>
      <c r="E31" s="192" t="s">
        <v>63</v>
      </c>
      <c r="F31" s="117">
        <v>0.6470588235294117</v>
      </c>
    </row>
    <row r="32" spans="1:6" ht="14.25" customHeight="1">
      <c r="A32" s="139" t="s">
        <v>48</v>
      </c>
      <c r="B32" s="142">
        <v>0.41</v>
      </c>
      <c r="C32" s="115">
        <v>0.59</v>
      </c>
      <c r="D32" s="61"/>
      <c r="E32" s="192" t="s">
        <v>48</v>
      </c>
      <c r="F32" s="117">
        <v>0.5882352941176471</v>
      </c>
    </row>
    <row r="33" spans="1:6" ht="15" customHeight="1">
      <c r="A33" s="139" t="s">
        <v>67</v>
      </c>
      <c r="B33" s="142">
        <v>0.41</v>
      </c>
      <c r="C33" s="115">
        <v>0.47</v>
      </c>
      <c r="D33" s="61"/>
      <c r="E33" s="192" t="s">
        <v>67</v>
      </c>
      <c r="F33" s="117">
        <v>0.4705882352941177</v>
      </c>
    </row>
    <row r="34" spans="1:6" ht="15">
      <c r="A34" s="231" t="s">
        <v>57</v>
      </c>
      <c r="B34" s="142">
        <v>0.35</v>
      </c>
      <c r="C34" s="115">
        <v>0.41</v>
      </c>
      <c r="D34" s="61"/>
      <c r="E34" s="192" t="s">
        <v>57</v>
      </c>
      <c r="F34" s="117">
        <v>0.411764705882353</v>
      </c>
    </row>
    <row r="35" spans="1:6" ht="15">
      <c r="A35" s="192" t="s">
        <v>168</v>
      </c>
      <c r="B35" s="130">
        <v>0.06</v>
      </c>
      <c r="C35" s="130">
        <v>0.24</v>
      </c>
      <c r="D35" s="61"/>
      <c r="E35" s="192" t="s">
        <v>168</v>
      </c>
      <c r="F35" s="210">
        <v>0.23529411764705885</v>
      </c>
    </row>
    <row r="36" spans="1:4" ht="14.25">
      <c r="A36" s="61"/>
      <c r="B36" s="61"/>
      <c r="C36" s="61"/>
      <c r="D36" s="61"/>
    </row>
    <row r="37" spans="1:4" ht="14.25">
      <c r="A37" s="61"/>
      <c r="B37" s="61"/>
      <c r="C37" s="61"/>
      <c r="D37" s="61"/>
    </row>
    <row r="38" spans="1:4" ht="14.25">
      <c r="A38" s="61"/>
      <c r="B38" s="61"/>
      <c r="C38" s="61"/>
      <c r="D38" s="61"/>
    </row>
    <row r="39" spans="1:4" ht="14.25">
      <c r="A39" s="61"/>
      <c r="B39" s="61"/>
      <c r="C39" s="61"/>
      <c r="D39" s="61"/>
    </row>
    <row r="40" spans="1:4" ht="14.25">
      <c r="A40" s="61"/>
      <c r="B40" s="61"/>
      <c r="C40" s="61"/>
      <c r="D40" s="61"/>
    </row>
    <row r="41" spans="1:4" ht="14.25">
      <c r="A41" s="61"/>
      <c r="B41" s="61"/>
      <c r="C41" s="61"/>
      <c r="D41" s="61"/>
    </row>
    <row r="42" spans="1:4" ht="14.25">
      <c r="A42" s="61"/>
      <c r="B42" s="61"/>
      <c r="C42" s="61"/>
      <c r="D42" s="61"/>
    </row>
    <row r="43" spans="1:4" ht="14.25">
      <c r="A43" s="61"/>
      <c r="B43" s="61"/>
      <c r="C43" s="61"/>
      <c r="D43" s="61"/>
    </row>
    <row r="44" spans="1:4" ht="14.25">
      <c r="A44" s="61"/>
      <c r="B44" s="61"/>
      <c r="C44" s="61"/>
      <c r="D44" s="61"/>
    </row>
    <row r="45" spans="1:4" ht="14.25">
      <c r="A45" s="61"/>
      <c r="B45" s="61"/>
      <c r="C45" s="61"/>
      <c r="D45" s="61"/>
    </row>
    <row r="46" spans="1:4" ht="14.25">
      <c r="A46" s="61"/>
      <c r="B46" s="61"/>
      <c r="C46" s="61"/>
      <c r="D46" s="61"/>
    </row>
    <row r="47" spans="1:4" ht="14.25">
      <c r="A47" s="61"/>
      <c r="B47" s="61"/>
      <c r="C47" s="61"/>
      <c r="D47" s="61"/>
    </row>
  </sheetData>
  <sheetProtection/>
  <autoFilter ref="A19:C19">
    <sortState ref="A20:C47">
      <sortCondition descending="1" sortBy="value" ref="C20:C47"/>
    </sortState>
  </autoFilter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="70" zoomScaleNormal="70" zoomScalePageLayoutView="0" workbookViewId="0" topLeftCell="A14">
      <selection activeCell="B48" sqref="B48"/>
    </sheetView>
  </sheetViews>
  <sheetFormatPr defaultColWidth="9.140625" defaultRowHeight="15"/>
  <cols>
    <col min="1" max="1" width="25.28125" style="0" customWidth="1"/>
    <col min="5" max="5" width="35.7109375" style="0" customWidth="1"/>
  </cols>
  <sheetData>
    <row r="1" ht="14.25">
      <c r="A1" t="s">
        <v>46</v>
      </c>
    </row>
    <row r="2" spans="1:3" ht="28.5">
      <c r="A2" t="s">
        <v>41</v>
      </c>
      <c r="B2" s="124" t="s">
        <v>87</v>
      </c>
      <c r="C2" s="124" t="s">
        <v>174</v>
      </c>
    </row>
    <row r="3" spans="1:3" ht="14.25">
      <c r="A3" s="227">
        <v>1</v>
      </c>
      <c r="B3" s="124" t="s">
        <v>176</v>
      </c>
      <c r="C3">
        <v>0</v>
      </c>
    </row>
    <row r="4" spans="1:3" ht="14.25">
      <c r="A4" t="s">
        <v>175</v>
      </c>
      <c r="B4">
        <v>9</v>
      </c>
      <c r="C4">
        <v>13</v>
      </c>
    </row>
    <row r="5" spans="1:3" ht="14.25">
      <c r="A5" t="s">
        <v>42</v>
      </c>
      <c r="B5">
        <v>13</v>
      </c>
      <c r="C5">
        <v>14</v>
      </c>
    </row>
    <row r="6" spans="1:3" ht="14.25">
      <c r="A6" t="s">
        <v>43</v>
      </c>
      <c r="B6">
        <v>3</v>
      </c>
      <c r="C6">
        <v>3</v>
      </c>
    </row>
    <row r="7" spans="1:3" ht="14.25">
      <c r="A7" t="s">
        <v>44</v>
      </c>
      <c r="B7">
        <v>1</v>
      </c>
      <c r="C7">
        <v>0</v>
      </c>
    </row>
    <row r="17" spans="2:3" ht="28.5">
      <c r="B17" s="124" t="s">
        <v>87</v>
      </c>
      <c r="C17" s="124" t="s">
        <v>174</v>
      </c>
    </row>
    <row r="18" spans="1:6" ht="15">
      <c r="A18" s="113" t="s">
        <v>90</v>
      </c>
      <c r="B18" s="115">
        <v>0.65</v>
      </c>
      <c r="C18" s="115">
        <v>0.88</v>
      </c>
      <c r="E18" s="192" t="s">
        <v>66</v>
      </c>
      <c r="F18" s="117">
        <v>0.8823529411764706</v>
      </c>
    </row>
    <row r="19" spans="1:6" ht="15">
      <c r="A19" s="113" t="s">
        <v>80</v>
      </c>
      <c r="B19" s="115">
        <v>0.65</v>
      </c>
      <c r="C19" s="115">
        <v>0.65</v>
      </c>
      <c r="E19" s="192" t="s">
        <v>165</v>
      </c>
      <c r="F19" s="117">
        <v>0.8823529411764706</v>
      </c>
    </row>
    <row r="20" spans="1:6" ht="15">
      <c r="A20" s="123" t="s">
        <v>66</v>
      </c>
      <c r="B20" s="115">
        <v>0.76</v>
      </c>
      <c r="C20" s="115">
        <v>0.88</v>
      </c>
      <c r="E20" s="192" t="s">
        <v>79</v>
      </c>
      <c r="F20" s="117">
        <v>0.8823529411764706</v>
      </c>
    </row>
    <row r="21" spans="1:6" ht="15">
      <c r="A21" s="113" t="s">
        <v>85</v>
      </c>
      <c r="B21" s="115">
        <v>0.59</v>
      </c>
      <c r="C21" s="115">
        <v>0.59</v>
      </c>
      <c r="E21" s="192" t="s">
        <v>78</v>
      </c>
      <c r="F21" s="117">
        <v>0.7647058823529411</v>
      </c>
    </row>
    <row r="22" spans="1:6" ht="15">
      <c r="A22" s="113" t="s">
        <v>71</v>
      </c>
      <c r="B22" s="115">
        <v>0.65</v>
      </c>
      <c r="C22" s="115">
        <v>0.59</v>
      </c>
      <c r="E22" s="192" t="s">
        <v>75</v>
      </c>
      <c r="F22" s="117">
        <v>0.7647058823529411</v>
      </c>
    </row>
    <row r="23" spans="1:6" ht="15">
      <c r="A23" s="112" t="s">
        <v>82</v>
      </c>
      <c r="B23" s="115">
        <v>0.47</v>
      </c>
      <c r="C23" s="115">
        <v>0.41</v>
      </c>
      <c r="E23" s="192" t="s">
        <v>52</v>
      </c>
      <c r="F23" s="117">
        <v>0.7647058823529411</v>
      </c>
    </row>
    <row r="24" spans="1:6" ht="15">
      <c r="A24" s="112" t="s">
        <v>64</v>
      </c>
      <c r="B24" s="115">
        <v>0.59</v>
      </c>
      <c r="C24" s="115">
        <v>0.59</v>
      </c>
      <c r="E24" s="192" t="s">
        <v>50</v>
      </c>
      <c r="F24" s="117">
        <v>0.7058823529411765</v>
      </c>
    </row>
    <row r="25" spans="1:6" ht="15">
      <c r="A25" s="123" t="s">
        <v>91</v>
      </c>
      <c r="B25" s="115">
        <v>0.53</v>
      </c>
      <c r="C25" s="115">
        <v>0.53</v>
      </c>
      <c r="E25" s="192" t="s">
        <v>51</v>
      </c>
      <c r="F25" s="117">
        <v>0.7058823529411765</v>
      </c>
    </row>
    <row r="26" spans="1:6" ht="15">
      <c r="A26" s="113" t="s">
        <v>81</v>
      </c>
      <c r="B26" s="115">
        <v>0.53</v>
      </c>
      <c r="C26" s="115">
        <v>0.53</v>
      </c>
      <c r="E26" s="192" t="s">
        <v>160</v>
      </c>
      <c r="F26" s="117">
        <v>0.6470588235294117</v>
      </c>
    </row>
    <row r="27" spans="1:6" ht="15">
      <c r="A27" s="113" t="s">
        <v>83</v>
      </c>
      <c r="B27" s="115">
        <v>0.41</v>
      </c>
      <c r="C27" s="115">
        <v>0.65</v>
      </c>
      <c r="E27" s="192" t="s">
        <v>74</v>
      </c>
      <c r="F27" s="117">
        <v>0.6470588235294117</v>
      </c>
    </row>
    <row r="28" spans="1:6" ht="15">
      <c r="A28" s="113" t="s">
        <v>92</v>
      </c>
      <c r="B28" s="115">
        <v>0.53</v>
      </c>
      <c r="C28" s="115">
        <v>0.59</v>
      </c>
      <c r="E28" s="192" t="s">
        <v>77</v>
      </c>
      <c r="F28" s="117">
        <v>0.6470588235294117</v>
      </c>
    </row>
    <row r="29" spans="1:6" ht="15">
      <c r="A29" s="113" t="s">
        <v>93</v>
      </c>
      <c r="B29" s="115">
        <v>0.73</v>
      </c>
      <c r="C29" s="115">
        <v>0.76</v>
      </c>
      <c r="E29" s="192" t="s">
        <v>80</v>
      </c>
      <c r="F29" s="117">
        <v>0.6470588235294117</v>
      </c>
    </row>
    <row r="30" spans="1:6" ht="15">
      <c r="A30" s="113" t="s">
        <v>65</v>
      </c>
      <c r="B30" s="115">
        <v>0.29</v>
      </c>
      <c r="C30" s="115">
        <v>0.24</v>
      </c>
      <c r="E30" s="192" t="s">
        <v>83</v>
      </c>
      <c r="F30" s="117">
        <v>0.6470588235294117</v>
      </c>
    </row>
    <row r="31" spans="1:6" ht="15">
      <c r="A31" s="113" t="s">
        <v>49</v>
      </c>
      <c r="B31" s="115">
        <v>0.29</v>
      </c>
      <c r="C31" s="115">
        <v>0.59</v>
      </c>
      <c r="E31" s="192" t="s">
        <v>69</v>
      </c>
      <c r="F31" s="117">
        <v>0.5882352941176471</v>
      </c>
    </row>
    <row r="32" spans="1:6" ht="15">
      <c r="A32" s="113" t="s">
        <v>76</v>
      </c>
      <c r="B32" s="115">
        <v>0.35</v>
      </c>
      <c r="C32" s="115">
        <v>0.47</v>
      </c>
      <c r="E32" s="192" t="s">
        <v>85</v>
      </c>
      <c r="F32" s="117">
        <v>0.5882352941176471</v>
      </c>
    </row>
    <row r="33" spans="1:6" ht="15">
      <c r="A33" s="113" t="s">
        <v>50</v>
      </c>
      <c r="B33" s="115">
        <v>0.47</v>
      </c>
      <c r="C33" s="115">
        <v>0.71</v>
      </c>
      <c r="E33" s="192" t="s">
        <v>71</v>
      </c>
      <c r="F33" s="117">
        <v>0.5882352941176471</v>
      </c>
    </row>
    <row r="34" spans="1:6" ht="15">
      <c r="A34" s="113" t="s">
        <v>75</v>
      </c>
      <c r="B34" s="115">
        <v>0.76</v>
      </c>
      <c r="C34" s="115">
        <v>0.76</v>
      </c>
      <c r="E34" s="192" t="s">
        <v>49</v>
      </c>
      <c r="F34" s="117">
        <v>0.5882352941176471</v>
      </c>
    </row>
    <row r="35" spans="1:6" ht="15">
      <c r="A35" s="113" t="s">
        <v>74</v>
      </c>
      <c r="B35" s="115">
        <v>0.65</v>
      </c>
      <c r="C35" s="115">
        <v>0.65</v>
      </c>
      <c r="E35" s="192" t="s">
        <v>136</v>
      </c>
      <c r="F35" s="117">
        <v>0.5882352941176471</v>
      </c>
    </row>
    <row r="36" spans="1:6" ht="15">
      <c r="A36" s="114" t="s">
        <v>51</v>
      </c>
      <c r="B36" s="115">
        <v>0.71</v>
      </c>
      <c r="C36" s="115">
        <v>0.71</v>
      </c>
      <c r="E36" s="192" t="s">
        <v>64</v>
      </c>
      <c r="F36" s="117">
        <v>0.5882352941176471</v>
      </c>
    </row>
    <row r="37" spans="1:6" ht="15">
      <c r="A37" s="113" t="s">
        <v>52</v>
      </c>
      <c r="B37" s="115">
        <v>0.47</v>
      </c>
      <c r="C37" s="115">
        <v>0.76</v>
      </c>
      <c r="E37" s="192" t="s">
        <v>73</v>
      </c>
      <c r="F37" s="117">
        <v>0.5294117647058824</v>
      </c>
    </row>
    <row r="38" spans="1:6" ht="15">
      <c r="A38" s="112" t="s">
        <v>72</v>
      </c>
      <c r="B38" s="115">
        <v>0.29</v>
      </c>
      <c r="C38" s="115">
        <v>0.35</v>
      </c>
      <c r="E38" s="192" t="s">
        <v>162</v>
      </c>
      <c r="F38" s="117">
        <v>0.5294117647058824</v>
      </c>
    </row>
    <row r="39" spans="1:6" ht="15">
      <c r="A39" s="112" t="s">
        <v>94</v>
      </c>
      <c r="B39" s="115">
        <v>0.18</v>
      </c>
      <c r="C39" s="115">
        <v>0.29</v>
      </c>
      <c r="E39" s="192" t="s">
        <v>81</v>
      </c>
      <c r="F39" s="117">
        <v>0.5294117647058824</v>
      </c>
    </row>
    <row r="40" spans="1:6" ht="15">
      <c r="A40" s="112" t="s">
        <v>77</v>
      </c>
      <c r="B40" s="143">
        <v>0.65</v>
      </c>
      <c r="C40" s="115">
        <v>0.65</v>
      </c>
      <c r="E40" s="192" t="s">
        <v>166</v>
      </c>
      <c r="F40" s="117">
        <v>0.5294117647058824</v>
      </c>
    </row>
    <row r="41" spans="1:6" ht="15">
      <c r="A41" s="159" t="s">
        <v>136</v>
      </c>
      <c r="B41" s="143">
        <v>0.59</v>
      </c>
      <c r="C41" s="115">
        <v>0.59</v>
      </c>
      <c r="E41" s="192" t="s">
        <v>70</v>
      </c>
      <c r="F41" s="117">
        <v>0.4705882352941177</v>
      </c>
    </row>
    <row r="42" spans="1:6" ht="15">
      <c r="A42" s="192" t="s">
        <v>165</v>
      </c>
      <c r="B42" s="143">
        <v>0.65</v>
      </c>
      <c r="C42" s="115">
        <v>0.88</v>
      </c>
      <c r="E42" s="192" t="s">
        <v>76</v>
      </c>
      <c r="F42" s="117">
        <v>0.4705882352941177</v>
      </c>
    </row>
    <row r="43" spans="1:6" ht="15">
      <c r="A43" s="192" t="s">
        <v>160</v>
      </c>
      <c r="B43" s="143">
        <v>0.59</v>
      </c>
      <c r="C43" s="143">
        <v>0.65</v>
      </c>
      <c r="E43" s="192" t="s">
        <v>167</v>
      </c>
      <c r="F43" s="117">
        <v>0.411764705882353</v>
      </c>
    </row>
    <row r="44" spans="1:6" ht="15">
      <c r="A44" s="192" t="s">
        <v>162</v>
      </c>
      <c r="B44" s="143">
        <v>0.41</v>
      </c>
      <c r="C44" s="143">
        <v>0.53</v>
      </c>
      <c r="E44" s="192" t="s">
        <v>82</v>
      </c>
      <c r="F44" s="117">
        <v>0.411764705882353</v>
      </c>
    </row>
    <row r="45" spans="1:6" ht="15">
      <c r="A45" s="192" t="s">
        <v>166</v>
      </c>
      <c r="B45" s="143">
        <v>0.47</v>
      </c>
      <c r="C45" s="143">
        <v>0.53</v>
      </c>
      <c r="E45" s="192" t="s">
        <v>72</v>
      </c>
      <c r="F45" s="117">
        <v>0.35294117647058826</v>
      </c>
    </row>
    <row r="46" spans="1:6" ht="15">
      <c r="A46" s="192" t="s">
        <v>70</v>
      </c>
      <c r="B46" s="143">
        <v>0.41</v>
      </c>
      <c r="C46" s="143">
        <v>0.47</v>
      </c>
      <c r="E46" s="192" t="s">
        <v>68</v>
      </c>
      <c r="F46" s="117">
        <v>0.29411764705882354</v>
      </c>
    </row>
    <row r="47" spans="1:6" ht="15">
      <c r="A47" s="192" t="s">
        <v>167</v>
      </c>
      <c r="B47" s="115">
        <v>0.24</v>
      </c>
      <c r="C47" s="143">
        <v>0.41</v>
      </c>
      <c r="E47" s="192" t="s">
        <v>65</v>
      </c>
      <c r="F47" s="117">
        <v>0.23529411764705885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="70" zoomScaleNormal="70" zoomScalePageLayoutView="0" workbookViewId="0" topLeftCell="A1">
      <selection activeCell="A17" sqref="A17:C17"/>
    </sheetView>
  </sheetViews>
  <sheetFormatPr defaultColWidth="9.140625" defaultRowHeight="15"/>
  <cols>
    <col min="1" max="1" width="25.28125" style="0" customWidth="1"/>
    <col min="5" max="5" width="35.7109375" style="0" customWidth="1"/>
  </cols>
  <sheetData>
    <row r="1" ht="14.25">
      <c r="A1" t="s">
        <v>135</v>
      </c>
    </row>
    <row r="2" spans="1:3" ht="28.5">
      <c r="A2" t="s">
        <v>41</v>
      </c>
      <c r="B2" s="124" t="s">
        <v>87</v>
      </c>
      <c r="C2" s="229" t="s">
        <v>174</v>
      </c>
    </row>
    <row r="3" spans="1:3" ht="14.25">
      <c r="A3" s="227">
        <v>1</v>
      </c>
      <c r="B3" s="228">
        <v>1</v>
      </c>
      <c r="C3" s="137">
        <v>2</v>
      </c>
    </row>
    <row r="4" spans="1:3" ht="14.25">
      <c r="A4" t="s">
        <v>173</v>
      </c>
      <c r="B4" s="6">
        <v>3</v>
      </c>
      <c r="C4" s="137">
        <v>10</v>
      </c>
    </row>
    <row r="5" spans="1:3" ht="14.25">
      <c r="A5" t="s">
        <v>42</v>
      </c>
      <c r="B5" s="6">
        <v>11</v>
      </c>
      <c r="C5" s="137">
        <v>6</v>
      </c>
    </row>
    <row r="6" spans="1:3" ht="14.25">
      <c r="A6" t="s">
        <v>43</v>
      </c>
      <c r="B6" s="6">
        <v>2</v>
      </c>
      <c r="C6" s="137">
        <v>0</v>
      </c>
    </row>
    <row r="7" spans="1:3" ht="14.25">
      <c r="A7" t="s">
        <v>44</v>
      </c>
      <c r="B7" s="6">
        <v>0</v>
      </c>
      <c r="C7" s="137">
        <v>0</v>
      </c>
    </row>
    <row r="8" ht="14.25">
      <c r="C8">
        <f>SUM(B3:B7)</f>
        <v>17</v>
      </c>
    </row>
    <row r="17" spans="2:3" ht="28.5">
      <c r="B17" s="124" t="s">
        <v>87</v>
      </c>
      <c r="C17" s="124" t="s">
        <v>174</v>
      </c>
    </row>
    <row r="18" spans="1:6" ht="15">
      <c r="A18" s="113" t="s">
        <v>110</v>
      </c>
      <c r="B18" s="115">
        <v>1</v>
      </c>
      <c r="C18" s="115">
        <v>1</v>
      </c>
      <c r="E18" s="192" t="s">
        <v>110</v>
      </c>
      <c r="F18" s="117">
        <v>1</v>
      </c>
    </row>
    <row r="19" spans="1:6" ht="15">
      <c r="A19" s="113" t="s">
        <v>106</v>
      </c>
      <c r="B19" s="115">
        <v>0.53</v>
      </c>
      <c r="C19" s="115">
        <v>1</v>
      </c>
      <c r="E19" s="192" t="s">
        <v>106</v>
      </c>
      <c r="F19" s="117">
        <v>1</v>
      </c>
    </row>
    <row r="20" spans="1:6" ht="15">
      <c r="A20" s="113" t="s">
        <v>138</v>
      </c>
      <c r="B20" s="115">
        <v>0.59</v>
      </c>
      <c r="C20" s="115">
        <v>0.88</v>
      </c>
      <c r="E20" s="192" t="s">
        <v>104</v>
      </c>
      <c r="F20" s="117">
        <v>0.8823529411764706</v>
      </c>
    </row>
    <row r="21" spans="1:6" ht="15">
      <c r="A21" s="112" t="s">
        <v>137</v>
      </c>
      <c r="B21" s="115">
        <v>0.88</v>
      </c>
      <c r="C21" s="115">
        <v>0.82</v>
      </c>
      <c r="E21" s="192" t="s">
        <v>105</v>
      </c>
      <c r="F21" s="117">
        <v>0.823529411764706</v>
      </c>
    </row>
    <row r="22" spans="1:6" ht="15">
      <c r="A22" s="113" t="s">
        <v>99</v>
      </c>
      <c r="B22" s="115">
        <v>0.47</v>
      </c>
      <c r="C22" s="115">
        <v>0.82</v>
      </c>
      <c r="E22" s="192" t="s">
        <v>99</v>
      </c>
      <c r="F22" s="117">
        <v>0.823529411764706</v>
      </c>
    </row>
    <row r="23" spans="1:6" ht="15">
      <c r="A23" s="113" t="s">
        <v>140</v>
      </c>
      <c r="B23" s="115">
        <v>0.47</v>
      </c>
      <c r="C23" s="115">
        <v>0.71</v>
      </c>
      <c r="E23" s="192" t="s">
        <v>111</v>
      </c>
      <c r="F23" s="117">
        <v>0.7058823529411765</v>
      </c>
    </row>
    <row r="24" spans="1:6" ht="15">
      <c r="A24" s="113" t="s">
        <v>109</v>
      </c>
      <c r="B24" s="115">
        <v>0.47</v>
      </c>
      <c r="C24" s="115">
        <v>0.71</v>
      </c>
      <c r="E24" s="192" t="s">
        <v>108</v>
      </c>
      <c r="F24" s="117">
        <v>0.7058823529411765</v>
      </c>
    </row>
    <row r="25" spans="1:6" ht="15">
      <c r="A25" s="113" t="s">
        <v>141</v>
      </c>
      <c r="B25" s="115">
        <v>0.35</v>
      </c>
      <c r="C25" s="115">
        <v>0.71</v>
      </c>
      <c r="E25" s="192" t="s">
        <v>100</v>
      </c>
      <c r="F25" s="117">
        <v>0.7058823529411765</v>
      </c>
    </row>
    <row r="26" spans="1:6" ht="15">
      <c r="A26" s="113" t="s">
        <v>100</v>
      </c>
      <c r="B26" s="115">
        <v>0.65</v>
      </c>
      <c r="C26" s="115">
        <v>0.71</v>
      </c>
      <c r="E26" s="192" t="s">
        <v>102</v>
      </c>
      <c r="F26" s="117">
        <v>0.7058823529411765</v>
      </c>
    </row>
    <row r="27" spans="1:6" ht="15">
      <c r="A27" s="113" t="s">
        <v>102</v>
      </c>
      <c r="B27" s="115">
        <v>0.65</v>
      </c>
      <c r="C27" s="115">
        <v>0.71</v>
      </c>
      <c r="E27" s="192" t="s">
        <v>109</v>
      </c>
      <c r="F27" s="117">
        <v>0.7058823529411765</v>
      </c>
    </row>
    <row r="28" spans="1:6" ht="15">
      <c r="A28" s="113" t="s">
        <v>134</v>
      </c>
      <c r="B28" s="115">
        <v>0.47</v>
      </c>
      <c r="C28" s="115">
        <v>0.65</v>
      </c>
      <c r="E28" s="192" t="s">
        <v>156</v>
      </c>
      <c r="F28" s="117">
        <v>0.6470588235294117</v>
      </c>
    </row>
    <row r="29" spans="1:6" ht="15">
      <c r="A29" s="113" t="s">
        <v>97</v>
      </c>
      <c r="B29" s="115">
        <v>0.59</v>
      </c>
      <c r="C29" s="115">
        <v>0.59</v>
      </c>
      <c r="E29" s="192" t="s">
        <v>134</v>
      </c>
      <c r="F29" s="117">
        <v>0.6470588235294117</v>
      </c>
    </row>
    <row r="30" spans="1:6" ht="15">
      <c r="A30" s="113" t="s">
        <v>139</v>
      </c>
      <c r="B30" s="115">
        <v>0.47</v>
      </c>
      <c r="C30" s="143">
        <v>0.59</v>
      </c>
      <c r="E30" s="192" t="s">
        <v>98</v>
      </c>
      <c r="F30" s="117">
        <v>0.5882352941176471</v>
      </c>
    </row>
    <row r="31" spans="1:6" ht="15">
      <c r="A31" s="113" t="s">
        <v>107</v>
      </c>
      <c r="B31" s="115">
        <v>0.41</v>
      </c>
      <c r="C31" s="115">
        <v>0.59</v>
      </c>
      <c r="E31" s="192" t="s">
        <v>97</v>
      </c>
      <c r="F31" s="117">
        <v>0.5882352941176471</v>
      </c>
    </row>
    <row r="32" spans="1:6" ht="15">
      <c r="A32" s="112" t="s">
        <v>96</v>
      </c>
      <c r="B32" s="115">
        <v>0.29</v>
      </c>
      <c r="C32" s="115">
        <v>0.53</v>
      </c>
      <c r="E32" s="192" t="s">
        <v>107</v>
      </c>
      <c r="F32" s="117">
        <v>0.5882352941176471</v>
      </c>
    </row>
    <row r="33" spans="1:6" ht="15">
      <c r="A33" s="112" t="s">
        <v>103</v>
      </c>
      <c r="B33" s="115">
        <v>0.41</v>
      </c>
      <c r="C33" s="115">
        <v>0.53</v>
      </c>
      <c r="E33" s="192" t="s">
        <v>96</v>
      </c>
      <c r="F33" s="117">
        <v>0.5294117647058824</v>
      </c>
    </row>
    <row r="34" spans="1:6" ht="15">
      <c r="A34" s="113" t="s">
        <v>142</v>
      </c>
      <c r="B34" s="115">
        <v>0.35</v>
      </c>
      <c r="C34" s="115">
        <v>0.47</v>
      </c>
      <c r="E34" s="192" t="s">
        <v>103</v>
      </c>
      <c r="F34" s="117">
        <v>0.5294117647058824</v>
      </c>
    </row>
    <row r="35" spans="1:6" ht="15">
      <c r="A35" s="113"/>
      <c r="B35" s="117"/>
      <c r="C35" s="115"/>
      <c r="E35" s="192" t="s">
        <v>101</v>
      </c>
      <c r="F35" s="117">
        <v>0.4705882352941177</v>
      </c>
    </row>
    <row r="36" spans="1:6" ht="14.25">
      <c r="A36" s="114"/>
      <c r="B36" s="117"/>
      <c r="C36" s="115"/>
      <c r="E36" s="113"/>
      <c r="F36" s="117"/>
    </row>
    <row r="37" spans="1:6" ht="15">
      <c r="A37" s="113"/>
      <c r="B37" s="140"/>
      <c r="C37" s="115"/>
      <c r="E37" s="113"/>
      <c r="F37" s="117"/>
    </row>
    <row r="38" spans="1:6" ht="14.25">
      <c r="A38" s="112"/>
      <c r="B38" s="117"/>
      <c r="C38" s="115"/>
      <c r="E38" s="113"/>
      <c r="F38" s="117"/>
    </row>
    <row r="39" spans="1:3" ht="14.25">
      <c r="A39" s="112"/>
      <c r="C39" s="115"/>
    </row>
    <row r="40" spans="1:3" ht="14.25">
      <c r="A40" s="112"/>
      <c r="C40" s="143"/>
    </row>
  </sheetData>
  <sheetProtection/>
  <autoFilter ref="A17:C17">
    <sortState ref="A18:C40">
      <sortCondition descending="1" sortBy="value" ref="C18:C40"/>
    </sortState>
  </autoFilter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zoomScale="70" zoomScaleNormal="70" zoomScalePageLayoutView="0" workbookViewId="0" topLeftCell="A19">
      <selection activeCell="C26" sqref="C26"/>
    </sheetView>
  </sheetViews>
  <sheetFormatPr defaultColWidth="9.140625" defaultRowHeight="15"/>
  <cols>
    <col min="1" max="1" width="25.28125" style="0" customWidth="1"/>
    <col min="5" max="5" width="35.7109375" style="0" customWidth="1"/>
  </cols>
  <sheetData>
    <row r="1" ht="14.25">
      <c r="A1" t="s">
        <v>143</v>
      </c>
    </row>
    <row r="2" spans="1:3" ht="28.5">
      <c r="A2" t="s">
        <v>41</v>
      </c>
      <c r="B2" s="124" t="s">
        <v>87</v>
      </c>
      <c r="C2" s="124" t="s">
        <v>174</v>
      </c>
    </row>
    <row r="3" spans="1:3" ht="14.25">
      <c r="A3" s="227">
        <v>1</v>
      </c>
      <c r="B3" s="228">
        <v>1</v>
      </c>
      <c r="C3">
        <v>1</v>
      </c>
    </row>
    <row r="4" spans="1:3" ht="14.25">
      <c r="A4" t="s">
        <v>175</v>
      </c>
      <c r="B4">
        <v>11</v>
      </c>
      <c r="C4">
        <v>16</v>
      </c>
    </row>
    <row r="5" spans="1:3" ht="14.25">
      <c r="A5" t="s">
        <v>42</v>
      </c>
      <c r="B5">
        <v>12</v>
      </c>
      <c r="C5">
        <v>9</v>
      </c>
    </row>
    <row r="6" spans="1:3" ht="14.25">
      <c r="A6" t="s">
        <v>43</v>
      </c>
      <c r="B6">
        <v>2</v>
      </c>
      <c r="C6">
        <v>0</v>
      </c>
    </row>
    <row r="7" spans="1:3" ht="14.25">
      <c r="A7" t="s">
        <v>44</v>
      </c>
      <c r="B7">
        <v>0</v>
      </c>
      <c r="C7">
        <v>0</v>
      </c>
    </row>
    <row r="17" spans="2:3" ht="28.5">
      <c r="B17" s="124" t="s">
        <v>87</v>
      </c>
      <c r="C17" s="124" t="s">
        <v>174</v>
      </c>
    </row>
    <row r="18" spans="1:6" ht="15">
      <c r="A18" s="160" t="s">
        <v>114</v>
      </c>
      <c r="B18" s="115">
        <v>0.82</v>
      </c>
      <c r="C18" s="115">
        <v>1</v>
      </c>
      <c r="E18" s="192" t="s">
        <v>114</v>
      </c>
      <c r="F18" s="117">
        <v>1</v>
      </c>
    </row>
    <row r="19" spans="1:6" ht="15">
      <c r="A19" s="160" t="s">
        <v>126</v>
      </c>
      <c r="B19" s="115">
        <v>0.76</v>
      </c>
      <c r="C19" s="115">
        <v>0.94</v>
      </c>
      <c r="E19" s="192" t="s">
        <v>116</v>
      </c>
      <c r="F19" s="117">
        <v>0.9411764705882354</v>
      </c>
    </row>
    <row r="20" spans="1:6" ht="15">
      <c r="A20" s="160" t="s">
        <v>118</v>
      </c>
      <c r="B20" s="115">
        <v>0.76</v>
      </c>
      <c r="C20" s="115">
        <v>0.94</v>
      </c>
      <c r="E20" s="192" t="s">
        <v>123</v>
      </c>
      <c r="F20" s="117">
        <v>0.9411764705882354</v>
      </c>
    </row>
    <row r="21" spans="1:6" ht="15">
      <c r="A21" s="160" t="s">
        <v>146</v>
      </c>
      <c r="B21" s="115">
        <v>0.76</v>
      </c>
      <c r="C21" s="115">
        <v>0.94</v>
      </c>
      <c r="E21" s="192" t="s">
        <v>118</v>
      </c>
      <c r="F21" s="117">
        <v>0.9411764705882354</v>
      </c>
    </row>
    <row r="22" spans="1:6" ht="15">
      <c r="A22" s="160" t="s">
        <v>147</v>
      </c>
      <c r="B22" s="115">
        <v>0.82</v>
      </c>
      <c r="C22" s="115">
        <v>0.94</v>
      </c>
      <c r="E22" s="192" t="s">
        <v>126</v>
      </c>
      <c r="F22" s="117">
        <v>0.9411764705882354</v>
      </c>
    </row>
    <row r="23" spans="1:6" ht="15">
      <c r="A23" s="160" t="s">
        <v>127</v>
      </c>
      <c r="B23" s="143">
        <v>1</v>
      </c>
      <c r="C23" s="143">
        <v>0.94</v>
      </c>
      <c r="E23" s="192" t="s">
        <v>127</v>
      </c>
      <c r="F23" s="117">
        <v>0.9411764705882354</v>
      </c>
    </row>
    <row r="24" spans="1:6" ht="15">
      <c r="A24" s="160" t="s">
        <v>145</v>
      </c>
      <c r="B24" s="115">
        <v>0.65</v>
      </c>
      <c r="C24" s="115">
        <v>0.88</v>
      </c>
      <c r="E24" s="192" t="s">
        <v>129</v>
      </c>
      <c r="F24" s="117">
        <v>0.8823529411764706</v>
      </c>
    </row>
    <row r="25" spans="1:6" ht="15">
      <c r="A25" s="160" t="s">
        <v>124</v>
      </c>
      <c r="B25" s="143">
        <v>0.65</v>
      </c>
      <c r="C25" s="143">
        <v>0.88</v>
      </c>
      <c r="E25" s="192" t="s">
        <v>124</v>
      </c>
      <c r="F25" s="117">
        <v>0.8823529411764706</v>
      </c>
    </row>
    <row r="26" spans="1:6" ht="15">
      <c r="A26" s="160" t="s">
        <v>152</v>
      </c>
      <c r="B26" s="143">
        <v>0.24</v>
      </c>
      <c r="C26" s="143">
        <v>0.82</v>
      </c>
      <c r="E26" s="192" t="s">
        <v>115</v>
      </c>
      <c r="F26" s="117">
        <v>0.823529411764706</v>
      </c>
    </row>
    <row r="27" spans="1:6" ht="15">
      <c r="A27" s="160" t="s">
        <v>149</v>
      </c>
      <c r="B27" s="115">
        <v>0.65</v>
      </c>
      <c r="C27" s="115">
        <v>0.76</v>
      </c>
      <c r="E27" s="192" t="s">
        <v>149</v>
      </c>
      <c r="F27" s="117">
        <v>0.7647058823529411</v>
      </c>
    </row>
    <row r="28" spans="1:6" ht="15">
      <c r="A28" s="160" t="s">
        <v>130</v>
      </c>
      <c r="B28" s="115">
        <v>0.59</v>
      </c>
      <c r="C28" s="115">
        <v>0.71</v>
      </c>
      <c r="E28" s="192" t="s">
        <v>121</v>
      </c>
      <c r="F28" s="117">
        <v>0.7058823529411765</v>
      </c>
    </row>
    <row r="29" spans="1:6" ht="15">
      <c r="A29" s="160" t="s">
        <v>121</v>
      </c>
      <c r="B29" s="115">
        <v>0.65</v>
      </c>
      <c r="C29" s="115">
        <v>0.71</v>
      </c>
      <c r="E29" s="192" t="s">
        <v>130</v>
      </c>
      <c r="F29" s="117">
        <v>0.7058823529411765</v>
      </c>
    </row>
    <row r="30" spans="1:6" ht="15">
      <c r="A30" s="160" t="s">
        <v>144</v>
      </c>
      <c r="B30" s="115">
        <v>0.76</v>
      </c>
      <c r="C30" s="115">
        <v>0.65</v>
      </c>
      <c r="E30" s="192" t="s">
        <v>133</v>
      </c>
      <c r="F30" s="117">
        <v>0.6470588235294117</v>
      </c>
    </row>
    <row r="31" spans="1:6" ht="15">
      <c r="A31" s="160" t="s">
        <v>128</v>
      </c>
      <c r="B31" s="115">
        <v>0.59</v>
      </c>
      <c r="C31" s="115">
        <v>0.65</v>
      </c>
      <c r="E31" s="192" t="s">
        <v>119</v>
      </c>
      <c r="F31" s="117">
        <v>0.6470588235294117</v>
      </c>
    </row>
    <row r="32" spans="1:6" ht="15">
      <c r="A32" s="160" t="s">
        <v>148</v>
      </c>
      <c r="B32" s="115">
        <v>0.71</v>
      </c>
      <c r="C32" s="115">
        <v>0.65</v>
      </c>
      <c r="E32" s="192" t="s">
        <v>120</v>
      </c>
      <c r="F32" s="117">
        <v>0.6470588235294117</v>
      </c>
    </row>
    <row r="33" spans="1:6" ht="15">
      <c r="A33" s="160" t="s">
        <v>120</v>
      </c>
      <c r="B33" s="115">
        <v>0.53</v>
      </c>
      <c r="C33" s="115">
        <v>0.65</v>
      </c>
      <c r="E33" s="192" t="s">
        <v>164</v>
      </c>
      <c r="F33" s="117">
        <v>0.6470588235294117</v>
      </c>
    </row>
    <row r="34" spans="1:6" ht="15">
      <c r="A34" s="160" t="s">
        <v>119</v>
      </c>
      <c r="B34" s="115">
        <v>0.41</v>
      </c>
      <c r="C34" s="115">
        <v>0.65</v>
      </c>
      <c r="E34" s="192" t="s">
        <v>128</v>
      </c>
      <c r="F34" s="117">
        <v>0.6470588235294117</v>
      </c>
    </row>
    <row r="35" spans="1:6" ht="15">
      <c r="A35" s="160" t="s">
        <v>131</v>
      </c>
      <c r="B35" s="115">
        <v>0.47</v>
      </c>
      <c r="C35" s="115">
        <v>0.59</v>
      </c>
      <c r="E35" s="192" t="s">
        <v>131</v>
      </c>
      <c r="F35" s="117">
        <v>0.5882352941176471</v>
      </c>
    </row>
    <row r="36" spans="1:6" ht="15">
      <c r="A36" s="160" t="s">
        <v>151</v>
      </c>
      <c r="B36" s="115">
        <v>0.24</v>
      </c>
      <c r="C36" s="115">
        <v>0.53</v>
      </c>
      <c r="E36" s="192" t="s">
        <v>112</v>
      </c>
      <c r="F36" s="117">
        <v>0.5294117647058824</v>
      </c>
    </row>
    <row r="37" spans="1:6" ht="15">
      <c r="A37" s="160" t="s">
        <v>112</v>
      </c>
      <c r="B37" s="143">
        <v>0.47</v>
      </c>
      <c r="C37" s="143">
        <v>0.53</v>
      </c>
      <c r="E37" s="192" t="s">
        <v>113</v>
      </c>
      <c r="F37" s="117">
        <v>0.5294117647058824</v>
      </c>
    </row>
    <row r="38" spans="1:6" ht="15">
      <c r="A38" s="146" t="s">
        <v>113</v>
      </c>
      <c r="B38" s="143">
        <v>0.47</v>
      </c>
      <c r="C38" s="143">
        <v>0.53</v>
      </c>
      <c r="E38" s="192" t="s">
        <v>151</v>
      </c>
      <c r="F38" s="117">
        <v>0.5294117647058824</v>
      </c>
    </row>
    <row r="39" spans="1:6" ht="15">
      <c r="A39" s="160" t="s">
        <v>125</v>
      </c>
      <c r="B39" s="115">
        <v>0.59</v>
      </c>
      <c r="C39" s="115">
        <v>0.47</v>
      </c>
      <c r="E39" s="192" t="s">
        <v>117</v>
      </c>
      <c r="F39" s="117">
        <v>0.4705882352941177</v>
      </c>
    </row>
    <row r="40" spans="1:6" ht="15">
      <c r="A40" s="161" t="s">
        <v>150</v>
      </c>
      <c r="B40" s="115">
        <v>0.35</v>
      </c>
      <c r="C40" s="115">
        <v>0.47</v>
      </c>
      <c r="E40" s="192" t="s">
        <v>163</v>
      </c>
      <c r="F40" s="117">
        <v>0.4705882352941177</v>
      </c>
    </row>
    <row r="41" spans="1:6" ht="15">
      <c r="A41" s="160" t="s">
        <v>117</v>
      </c>
      <c r="B41" s="115">
        <v>0.35</v>
      </c>
      <c r="C41" s="115">
        <v>0.47</v>
      </c>
      <c r="E41" s="192" t="s">
        <v>125</v>
      </c>
      <c r="F41" s="117">
        <v>0.4705882352941177</v>
      </c>
    </row>
    <row r="42" spans="1:6" ht="15">
      <c r="A42" s="160" t="s">
        <v>122</v>
      </c>
      <c r="B42" s="115">
        <v>0.41</v>
      </c>
      <c r="C42" s="115">
        <v>0.41</v>
      </c>
      <c r="E42" s="192" t="s">
        <v>122</v>
      </c>
      <c r="F42" s="117">
        <v>0.411764705882353</v>
      </c>
    </row>
    <row r="43" spans="1:6" ht="15">
      <c r="A43" s="160" t="s">
        <v>132</v>
      </c>
      <c r="B43" s="115">
        <v>0.35</v>
      </c>
      <c r="C43" s="115">
        <v>0.41</v>
      </c>
      <c r="E43" s="192" t="s">
        <v>132</v>
      </c>
      <c r="F43" s="117">
        <v>0.411764705882353</v>
      </c>
    </row>
  </sheetData>
  <sheetProtection/>
  <autoFilter ref="A17:C17">
    <sortState ref="A18:C43">
      <sortCondition descending="1" sortBy="value" ref="C18:C43"/>
    </sortState>
  </autoFilter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8">
      <selection activeCell="C3" sqref="C3"/>
    </sheetView>
  </sheetViews>
  <sheetFormatPr defaultColWidth="9.140625" defaultRowHeight="15"/>
  <cols>
    <col min="1" max="1" width="27.28125" style="0" customWidth="1"/>
  </cols>
  <sheetData>
    <row r="1" ht="14.25">
      <c r="A1" t="s">
        <v>45</v>
      </c>
    </row>
    <row r="2" spans="1:3" ht="28.5">
      <c r="A2" t="s">
        <v>41</v>
      </c>
      <c r="B2" s="124" t="s">
        <v>87</v>
      </c>
      <c r="C2" s="124" t="s">
        <v>174</v>
      </c>
    </row>
    <row r="3" spans="1:3" ht="14.25">
      <c r="A3" s="227">
        <v>1</v>
      </c>
      <c r="B3" s="228">
        <v>3</v>
      </c>
      <c r="C3" s="226">
        <v>4</v>
      </c>
    </row>
    <row r="4" spans="1:3" ht="14.25">
      <c r="A4" t="s">
        <v>173</v>
      </c>
      <c r="B4" s="137">
        <v>30</v>
      </c>
      <c r="C4">
        <v>50</v>
      </c>
    </row>
    <row r="5" spans="1:3" ht="14.25">
      <c r="A5" t="s">
        <v>42</v>
      </c>
      <c r="B5" s="137">
        <v>42</v>
      </c>
      <c r="C5">
        <v>33</v>
      </c>
    </row>
    <row r="6" spans="1:3" ht="14.25">
      <c r="A6" t="s">
        <v>43</v>
      </c>
      <c r="B6" s="137">
        <v>7</v>
      </c>
      <c r="C6">
        <v>3</v>
      </c>
    </row>
    <row r="7" spans="1:3" ht="14.25">
      <c r="A7" t="s">
        <v>44</v>
      </c>
      <c r="B7" s="137">
        <v>1</v>
      </c>
      <c r="C7">
        <v>0</v>
      </c>
    </row>
    <row r="10" ht="14.25">
      <c r="B10" t="s">
        <v>153</v>
      </c>
    </row>
    <row r="11" spans="1:2" ht="14.25">
      <c r="A11" t="s">
        <v>154</v>
      </c>
      <c r="B11" s="115" t="e">
        <f>(#REF!*100/#REF!)/100</f>
        <v>#REF!</v>
      </c>
    </row>
    <row r="12" spans="1:2" ht="14.25">
      <c r="A12" t="s">
        <v>155</v>
      </c>
      <c r="B12" s="115" t="e">
        <f>(#REF!*100/#REF!)/100</f>
        <v>#REF!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:C19"/>
    </sheetView>
  </sheetViews>
  <sheetFormatPr defaultColWidth="9.140625" defaultRowHeight="15"/>
  <cols>
    <col min="1" max="1" width="5.7109375" style="0" customWidth="1"/>
    <col min="2" max="2" width="23.28125" style="0" customWidth="1"/>
    <col min="3" max="3" width="17.140625" style="0" customWidth="1"/>
  </cols>
  <sheetData>
    <row r="1" spans="1:3" ht="39" customHeight="1">
      <c r="A1" s="174" t="s">
        <v>15</v>
      </c>
      <c r="B1" s="174" t="s">
        <v>157</v>
      </c>
      <c r="C1" s="174" t="s">
        <v>158</v>
      </c>
    </row>
    <row r="2" spans="1:3" ht="14.25">
      <c r="A2" s="173">
        <v>1</v>
      </c>
      <c r="B2" s="173" t="s">
        <v>110</v>
      </c>
      <c r="C2" s="117">
        <v>1</v>
      </c>
    </row>
    <row r="3" spans="1:3" ht="14.25">
      <c r="A3" s="173">
        <v>2</v>
      </c>
      <c r="B3" s="173" t="s">
        <v>105</v>
      </c>
      <c r="C3" s="117">
        <v>0.823529411764706</v>
      </c>
    </row>
    <row r="4" spans="1:3" ht="14.25">
      <c r="A4" s="173">
        <v>3</v>
      </c>
      <c r="B4" s="173" t="s">
        <v>99</v>
      </c>
      <c r="C4" s="117">
        <v>0.7647058823529411</v>
      </c>
    </row>
    <row r="5" spans="1:3" ht="14.25">
      <c r="A5" s="173">
        <v>4</v>
      </c>
      <c r="B5" s="173" t="s">
        <v>106</v>
      </c>
      <c r="C5" s="117">
        <v>0.7647058823529411</v>
      </c>
    </row>
    <row r="6" spans="1:3" ht="14.25">
      <c r="A6" s="173">
        <v>5</v>
      </c>
      <c r="B6" s="173" t="s">
        <v>111</v>
      </c>
      <c r="C6" s="117">
        <v>0.7058823529411765</v>
      </c>
    </row>
    <row r="7" spans="1:3" ht="14.25">
      <c r="A7" s="173">
        <v>6</v>
      </c>
      <c r="B7" s="173" t="s">
        <v>108</v>
      </c>
      <c r="C7" s="117">
        <v>0.7058823529411765</v>
      </c>
    </row>
    <row r="8" spans="1:3" ht="14.25">
      <c r="A8" s="173">
        <v>7</v>
      </c>
      <c r="B8" s="173" t="s">
        <v>100</v>
      </c>
      <c r="C8" s="117">
        <v>0.7058823529411765</v>
      </c>
    </row>
    <row r="9" spans="1:3" ht="14.25">
      <c r="A9" s="173">
        <v>8</v>
      </c>
      <c r="B9" s="173" t="s">
        <v>104</v>
      </c>
      <c r="C9" s="117">
        <v>0.6470588235294117</v>
      </c>
    </row>
    <row r="10" spans="1:3" ht="14.25">
      <c r="A10" s="173">
        <v>9</v>
      </c>
      <c r="B10" s="173" t="s">
        <v>98</v>
      </c>
      <c r="C10" s="117">
        <v>0.5294117647058824</v>
      </c>
    </row>
    <row r="11" spans="1:3" ht="14.25">
      <c r="A11" s="173">
        <v>10</v>
      </c>
      <c r="B11" s="173" t="s">
        <v>97</v>
      </c>
      <c r="C11" s="117">
        <v>0.5294117647058824</v>
      </c>
    </row>
    <row r="12" spans="1:3" ht="14.25">
      <c r="A12" s="173">
        <v>11</v>
      </c>
      <c r="B12" s="173" t="s">
        <v>156</v>
      </c>
      <c r="C12" s="117">
        <v>0.5294117647058824</v>
      </c>
    </row>
    <row r="13" spans="1:3" ht="14.25">
      <c r="A13" s="173">
        <v>12</v>
      </c>
      <c r="B13" s="173" t="s">
        <v>102</v>
      </c>
      <c r="C13" s="117">
        <v>0.5294117647058824</v>
      </c>
    </row>
    <row r="14" spans="1:3" ht="14.25">
      <c r="A14" s="173">
        <v>13</v>
      </c>
      <c r="B14" s="173" t="s">
        <v>109</v>
      </c>
      <c r="C14" s="117">
        <v>0.4705882352941177</v>
      </c>
    </row>
    <row r="15" spans="1:3" ht="14.25">
      <c r="A15" s="173">
        <v>14</v>
      </c>
      <c r="B15" s="173" t="s">
        <v>96</v>
      </c>
      <c r="C15" s="117">
        <v>0.4705882352941177</v>
      </c>
    </row>
    <row r="16" spans="1:3" ht="14.25">
      <c r="A16" s="173">
        <v>15</v>
      </c>
      <c r="B16" s="173" t="s">
        <v>101</v>
      </c>
      <c r="C16" s="117">
        <v>0.411764705882353</v>
      </c>
    </row>
    <row r="17" spans="1:3" ht="14.25">
      <c r="A17" s="173">
        <v>16</v>
      </c>
      <c r="B17" s="173" t="s">
        <v>103</v>
      </c>
      <c r="C17" s="117">
        <v>0.411764705882353</v>
      </c>
    </row>
    <row r="18" spans="1:3" ht="14.25">
      <c r="A18" s="173">
        <v>17</v>
      </c>
      <c r="B18" s="173" t="s">
        <v>134</v>
      </c>
      <c r="C18" s="117">
        <v>0.411764705882353</v>
      </c>
    </row>
    <row r="19" spans="1:3" ht="14.25">
      <c r="A19" s="173">
        <v>18</v>
      </c>
      <c r="B19" s="173" t="s">
        <v>107</v>
      </c>
      <c r="C19" s="117">
        <v>0.411764705882353</v>
      </c>
    </row>
    <row r="20" spans="1:3" ht="14.25">
      <c r="A20" s="173">
        <v>19</v>
      </c>
      <c r="B20" s="173"/>
      <c r="C20" s="117"/>
    </row>
    <row r="21" spans="1:3" ht="14.25">
      <c r="A21" s="173">
        <v>20</v>
      </c>
      <c r="B21" s="173"/>
      <c r="C21" s="117"/>
    </row>
    <row r="22" spans="1:3" ht="14.25">
      <c r="A22" s="173">
        <v>21</v>
      </c>
      <c r="B22" s="173"/>
      <c r="C22" s="117"/>
    </row>
    <row r="23" spans="1:3" ht="14.25">
      <c r="A23" s="173">
        <v>22</v>
      </c>
      <c r="B23" s="173"/>
      <c r="C23" s="117"/>
    </row>
    <row r="24" spans="1:3" ht="14.25">
      <c r="A24" s="173">
        <v>23</v>
      </c>
      <c r="B24" s="173"/>
      <c r="C24" s="117"/>
    </row>
    <row r="25" spans="1:3" ht="14.25">
      <c r="A25" s="173">
        <v>24</v>
      </c>
      <c r="B25" s="173"/>
      <c r="C25" s="117"/>
    </row>
    <row r="26" spans="1:3" ht="14.25">
      <c r="A26" s="173">
        <v>25</v>
      </c>
      <c r="B26" s="173"/>
      <c r="C26" s="117"/>
    </row>
    <row r="27" spans="1:3" ht="14.25">
      <c r="A27" s="173">
        <v>26</v>
      </c>
      <c r="B27" s="173"/>
      <c r="C27" s="117"/>
    </row>
    <row r="28" spans="1:3" ht="14.25">
      <c r="A28" s="173">
        <v>27</v>
      </c>
      <c r="B28" s="173"/>
      <c r="C28" s="117"/>
    </row>
    <row r="29" spans="1:3" ht="14.25">
      <c r="A29" s="173">
        <v>28</v>
      </c>
      <c r="B29" s="173"/>
      <c r="C29" s="117"/>
    </row>
    <row r="30" spans="1:3" ht="14.25">
      <c r="A30" s="173">
        <v>29</v>
      </c>
      <c r="B30" s="173"/>
      <c r="C30" s="117"/>
    </row>
    <row r="31" spans="1:3" ht="14.25">
      <c r="A31" s="173">
        <v>30</v>
      </c>
      <c r="B31" s="173"/>
      <c r="C31" s="1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2011-11-08T13:39:01Z</cp:lastPrinted>
  <dcterms:created xsi:type="dcterms:W3CDTF">2006-09-16T00:00:00Z</dcterms:created>
  <dcterms:modified xsi:type="dcterms:W3CDTF">2015-04-09T11:41:54Z</dcterms:modified>
  <cp:category/>
  <cp:version/>
  <cp:contentType/>
  <cp:contentStatus/>
</cp:coreProperties>
</file>